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660" windowWidth="15555" windowHeight="11985" activeTab="1"/>
  </bookViews>
  <sheets>
    <sheet name="LOOKUP" sheetId="5" r:id="rId1"/>
    <sheet name="Sanitary Sewer" sheetId="4" r:id="rId2"/>
    <sheet name="Pivot Tables" sheetId="6" r:id="rId3"/>
  </sheets>
  <definedNames>
    <definedName name="_xlnm._FilterDatabase" localSheetId="1" hidden="1">'Sanitary Sewer'!$A$6:$AI$6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I31" i="4" l="1"/>
  <c r="AF30" i="4" l="1"/>
  <c r="AE30" i="4"/>
  <c r="AD30" i="4"/>
  <c r="AC30" i="4"/>
  <c r="AB30" i="4"/>
  <c r="AA30" i="4"/>
  <c r="Z30" i="4"/>
  <c r="Y30" i="4"/>
  <c r="X30" i="4"/>
  <c r="W30" i="4"/>
  <c r="AF29" i="4"/>
  <c r="AE29" i="4"/>
  <c r="AD29" i="4"/>
  <c r="AC29" i="4"/>
  <c r="AB29" i="4"/>
  <c r="AA29" i="4"/>
  <c r="Z29" i="4"/>
  <c r="Y29" i="4"/>
  <c r="X29" i="4"/>
  <c r="W29" i="4"/>
  <c r="AF28" i="4"/>
  <c r="AE28" i="4"/>
  <c r="AD28" i="4"/>
  <c r="AC28" i="4"/>
  <c r="AB28" i="4"/>
  <c r="AA28" i="4"/>
  <c r="Z28" i="4"/>
  <c r="Y28" i="4"/>
  <c r="X28" i="4"/>
  <c r="W28" i="4"/>
  <c r="AF27" i="4"/>
  <c r="AE27" i="4"/>
  <c r="AD27" i="4"/>
  <c r="AC27" i="4"/>
  <c r="AB27" i="4"/>
  <c r="AA27" i="4"/>
  <c r="Z27" i="4"/>
  <c r="Y27" i="4"/>
  <c r="X27" i="4"/>
  <c r="W27" i="4"/>
  <c r="AF26" i="4"/>
  <c r="AE26" i="4"/>
  <c r="AD26" i="4"/>
  <c r="AC26" i="4"/>
  <c r="AB26" i="4"/>
  <c r="AA26" i="4"/>
  <c r="Z26" i="4"/>
  <c r="Y26" i="4"/>
  <c r="X26" i="4"/>
  <c r="W26" i="4"/>
  <c r="AF25" i="4"/>
  <c r="AE25" i="4"/>
  <c r="AD25" i="4"/>
  <c r="AC25" i="4"/>
  <c r="AB25" i="4"/>
  <c r="AA25" i="4"/>
  <c r="Z25" i="4"/>
  <c r="Y25" i="4"/>
  <c r="X25" i="4"/>
  <c r="W25" i="4"/>
  <c r="AF24" i="4"/>
  <c r="AE24" i="4"/>
  <c r="AD24" i="4"/>
  <c r="AC24" i="4"/>
  <c r="AB24" i="4"/>
  <c r="AA24" i="4"/>
  <c r="Z24" i="4"/>
  <c r="Y24" i="4"/>
  <c r="X24" i="4"/>
  <c r="W24" i="4"/>
  <c r="AF23" i="4"/>
  <c r="AE23" i="4"/>
  <c r="AD23" i="4"/>
  <c r="AC23" i="4"/>
  <c r="AB23" i="4"/>
  <c r="AA23" i="4"/>
  <c r="Z23" i="4"/>
  <c r="Y23" i="4"/>
  <c r="X23" i="4"/>
  <c r="W23" i="4"/>
  <c r="AF22" i="4"/>
  <c r="AE22" i="4"/>
  <c r="AD22" i="4"/>
  <c r="AC22" i="4"/>
  <c r="AB22" i="4"/>
  <c r="AA22" i="4"/>
  <c r="Z22" i="4"/>
  <c r="Y22" i="4"/>
  <c r="X22" i="4"/>
  <c r="W22" i="4"/>
  <c r="AF21" i="4"/>
  <c r="AE21" i="4"/>
  <c r="AD21" i="4"/>
  <c r="AC21" i="4"/>
  <c r="AB21" i="4"/>
  <c r="AA21" i="4"/>
  <c r="Z21" i="4"/>
  <c r="Y21" i="4"/>
  <c r="X21" i="4"/>
  <c r="W21" i="4"/>
  <c r="AF20" i="4"/>
  <c r="AE20" i="4"/>
  <c r="AD20" i="4"/>
  <c r="AC20" i="4"/>
  <c r="AB20" i="4"/>
  <c r="AA20" i="4"/>
  <c r="Z20" i="4"/>
  <c r="Y20" i="4"/>
  <c r="X20" i="4"/>
  <c r="W20" i="4"/>
  <c r="AF19" i="4"/>
  <c r="AE19" i="4"/>
  <c r="AD19" i="4"/>
  <c r="AC19" i="4"/>
  <c r="AB19" i="4"/>
  <c r="AA19" i="4"/>
  <c r="Z19" i="4"/>
  <c r="Y19" i="4"/>
  <c r="X19" i="4"/>
  <c r="W19" i="4"/>
  <c r="AF18" i="4"/>
  <c r="AE18" i="4"/>
  <c r="AD18" i="4"/>
  <c r="AC18" i="4"/>
  <c r="AB18" i="4"/>
  <c r="AA18" i="4"/>
  <c r="Z18" i="4"/>
  <c r="Y18" i="4"/>
  <c r="X18" i="4"/>
  <c r="W18" i="4"/>
  <c r="AF17" i="4"/>
  <c r="AE17" i="4"/>
  <c r="AD17" i="4"/>
  <c r="AC17" i="4"/>
  <c r="AB17" i="4"/>
  <c r="AA17" i="4"/>
  <c r="Z17" i="4"/>
  <c r="Y17" i="4"/>
  <c r="X17" i="4"/>
  <c r="W17" i="4"/>
  <c r="AF16" i="4"/>
  <c r="AE16" i="4"/>
  <c r="AD16" i="4"/>
  <c r="AC16" i="4"/>
  <c r="AB16" i="4"/>
  <c r="AA16" i="4"/>
  <c r="Z16" i="4"/>
  <c r="Y16" i="4"/>
  <c r="X16" i="4"/>
  <c r="W16" i="4"/>
  <c r="AF15" i="4"/>
  <c r="AE15" i="4"/>
  <c r="AD15" i="4"/>
  <c r="AC15" i="4"/>
  <c r="AB15" i="4"/>
  <c r="AA15" i="4"/>
  <c r="Z15" i="4"/>
  <c r="Y15" i="4"/>
  <c r="X15" i="4"/>
  <c r="W15" i="4"/>
  <c r="AF14" i="4"/>
  <c r="AE14" i="4"/>
  <c r="AD14" i="4"/>
  <c r="AC14" i="4"/>
  <c r="AB14" i="4"/>
  <c r="AA14" i="4"/>
  <c r="Z14" i="4"/>
  <c r="Y14" i="4"/>
  <c r="X14" i="4"/>
  <c r="W14" i="4"/>
  <c r="AF13" i="4"/>
  <c r="AE13" i="4"/>
  <c r="AD13" i="4"/>
  <c r="AC13" i="4"/>
  <c r="AB13" i="4"/>
  <c r="AA13" i="4"/>
  <c r="Z13" i="4"/>
  <c r="Y13" i="4"/>
  <c r="X13" i="4"/>
  <c r="W13" i="4"/>
  <c r="AF12" i="4"/>
  <c r="AE12" i="4"/>
  <c r="AD12" i="4"/>
  <c r="AC12" i="4"/>
  <c r="AB12" i="4"/>
  <c r="AA12" i="4"/>
  <c r="Z12" i="4"/>
  <c r="Y12" i="4"/>
  <c r="X12" i="4"/>
  <c r="W12" i="4"/>
  <c r="AF11" i="4"/>
  <c r="AE11" i="4"/>
  <c r="AD11" i="4"/>
  <c r="AC11" i="4"/>
  <c r="AB11" i="4"/>
  <c r="AA11" i="4"/>
  <c r="Z11" i="4"/>
  <c r="Y11" i="4"/>
  <c r="X11" i="4"/>
  <c r="W11" i="4"/>
  <c r="AF10" i="4"/>
  <c r="AE10" i="4"/>
  <c r="AD10" i="4"/>
  <c r="AC10" i="4"/>
  <c r="AB10" i="4"/>
  <c r="AA10" i="4"/>
  <c r="Z10" i="4"/>
  <c r="Y10" i="4"/>
  <c r="X10" i="4"/>
  <c r="W10" i="4"/>
  <c r="AF9" i="4"/>
  <c r="AE9" i="4"/>
  <c r="AD9" i="4"/>
  <c r="AC9" i="4"/>
  <c r="AB9" i="4"/>
  <c r="AA9" i="4"/>
  <c r="Z9" i="4"/>
  <c r="Y9" i="4"/>
  <c r="X9" i="4"/>
  <c r="W9" i="4"/>
  <c r="AF8" i="4"/>
  <c r="AE8" i="4"/>
  <c r="AD8" i="4"/>
  <c r="AC8" i="4"/>
  <c r="AB8" i="4"/>
  <c r="AA8" i="4"/>
  <c r="Z8" i="4"/>
  <c r="Y8" i="4"/>
  <c r="X8" i="4"/>
  <c r="W8" i="4"/>
  <c r="AF7" i="4"/>
  <c r="AE7" i="4"/>
  <c r="AD7" i="4"/>
  <c r="AC7" i="4"/>
  <c r="AB7" i="4"/>
  <c r="AA7" i="4"/>
  <c r="Z7" i="4"/>
  <c r="Y7" i="4"/>
  <c r="X7" i="4"/>
  <c r="W7" i="4"/>
  <c r="AI32" i="4"/>
  <c r="AG30" i="4" l="1"/>
  <c r="AI30" i="4" s="1"/>
  <c r="T30" i="4"/>
  <c r="Q30" i="4"/>
  <c r="AG29" i="4"/>
  <c r="AI29" i="4" s="1"/>
  <c r="T29" i="4"/>
  <c r="Q29" i="4"/>
  <c r="K19" i="5"/>
  <c r="J19" i="5"/>
  <c r="I19" i="5"/>
  <c r="H19" i="5"/>
  <c r="G19" i="5"/>
  <c r="F19" i="5"/>
  <c r="D19" i="5"/>
  <c r="C19" i="5"/>
  <c r="B19" i="5"/>
  <c r="K20" i="5" l="1"/>
  <c r="J20" i="5"/>
  <c r="I20" i="5"/>
  <c r="H20" i="5"/>
  <c r="G20" i="5"/>
  <c r="F20" i="5"/>
  <c r="D20" i="5"/>
  <c r="C20" i="5"/>
  <c r="B20" i="5"/>
  <c r="AG23" i="4"/>
  <c r="K35" i="5" l="1"/>
  <c r="J35" i="5"/>
  <c r="I35" i="5"/>
  <c r="H35" i="5"/>
  <c r="G35" i="5"/>
  <c r="F35" i="5"/>
  <c r="K34" i="5"/>
  <c r="J34" i="5"/>
  <c r="I34" i="5"/>
  <c r="H34" i="5"/>
  <c r="G34" i="5"/>
  <c r="F34" i="5"/>
  <c r="K33" i="5"/>
  <c r="J33" i="5"/>
  <c r="I33" i="5"/>
  <c r="H33" i="5"/>
  <c r="G33" i="5"/>
  <c r="F33" i="5"/>
  <c r="K32" i="5"/>
  <c r="J32" i="5"/>
  <c r="I32" i="5"/>
  <c r="H32" i="5"/>
  <c r="G32" i="5"/>
  <c r="F32" i="5"/>
  <c r="K31" i="5"/>
  <c r="J31" i="5"/>
  <c r="I31" i="5"/>
  <c r="H31" i="5"/>
  <c r="G31" i="5"/>
  <c r="F31" i="5"/>
  <c r="K30" i="5"/>
  <c r="J30" i="5"/>
  <c r="I30" i="5"/>
  <c r="H30" i="5"/>
  <c r="G30" i="5"/>
  <c r="F30" i="5"/>
  <c r="K29" i="5"/>
  <c r="J29" i="5"/>
  <c r="I29" i="5"/>
  <c r="H29" i="5"/>
  <c r="G29" i="5"/>
  <c r="F29" i="5"/>
  <c r="K28" i="5"/>
  <c r="J28" i="5"/>
  <c r="I28" i="5"/>
  <c r="H28" i="5"/>
  <c r="G28" i="5"/>
  <c r="F28" i="5"/>
  <c r="K27" i="5"/>
  <c r="J27" i="5"/>
  <c r="I27" i="5"/>
  <c r="H27" i="5"/>
  <c r="G27" i="5"/>
  <c r="F27" i="5"/>
  <c r="K26" i="5"/>
  <c r="J26" i="5"/>
  <c r="I26" i="5"/>
  <c r="H26" i="5"/>
  <c r="G26" i="5"/>
  <c r="F26" i="5"/>
  <c r="K25" i="5"/>
  <c r="J25" i="5"/>
  <c r="I25" i="5"/>
  <c r="H25" i="5"/>
  <c r="G25" i="5"/>
  <c r="F25" i="5"/>
  <c r="K24" i="5"/>
  <c r="J24" i="5"/>
  <c r="I24" i="5"/>
  <c r="H24" i="5"/>
  <c r="G24" i="5"/>
  <c r="F24" i="5"/>
  <c r="K23" i="5"/>
  <c r="J23" i="5"/>
  <c r="I23" i="5"/>
  <c r="H23" i="5"/>
  <c r="G23" i="5"/>
  <c r="F23" i="5"/>
  <c r="K22" i="5"/>
  <c r="J22" i="5"/>
  <c r="I22" i="5"/>
  <c r="H22" i="5"/>
  <c r="G22" i="5"/>
  <c r="F22" i="5"/>
  <c r="K21" i="5"/>
  <c r="J21" i="5"/>
  <c r="I21" i="5"/>
  <c r="H21" i="5"/>
  <c r="G21" i="5"/>
  <c r="F21" i="5"/>
  <c r="K18" i="5"/>
  <c r="J18" i="5"/>
  <c r="I18" i="5"/>
  <c r="H18" i="5"/>
  <c r="G18" i="5"/>
  <c r="F18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18" i="5"/>
  <c r="C18" i="5"/>
  <c r="B18" i="5"/>
  <c r="T7" i="4" l="1"/>
  <c r="Q7" i="4"/>
  <c r="T8" i="4" l="1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AG7" i="4" l="1"/>
  <c r="AI7" i="4" s="1"/>
  <c r="AG10" i="4"/>
  <c r="AI10" i="4" s="1"/>
  <c r="AG11" i="4"/>
  <c r="AI11" i="4" s="1"/>
  <c r="AG8" i="4"/>
  <c r="AI8" i="4" s="1"/>
  <c r="AG12" i="4"/>
  <c r="AI12" i="4" s="1"/>
  <c r="AG9" i="4"/>
  <c r="AI9" i="4" s="1"/>
  <c r="AG15" i="4"/>
  <c r="AI15" i="4" s="1"/>
  <c r="AG19" i="4"/>
  <c r="AI19" i="4" s="1"/>
  <c r="AI23" i="4"/>
  <c r="AG27" i="4"/>
  <c r="AI27" i="4" s="1"/>
  <c r="AG17" i="4"/>
  <c r="AI17" i="4" s="1"/>
  <c r="AG25" i="4"/>
  <c r="AI25" i="4" s="1"/>
  <c r="AG22" i="4"/>
  <c r="AI22" i="4" s="1"/>
  <c r="AG16" i="4"/>
  <c r="AI16" i="4" s="1"/>
  <c r="AG20" i="4"/>
  <c r="AI20" i="4" s="1"/>
  <c r="AG24" i="4"/>
  <c r="AI24" i="4" s="1"/>
  <c r="AG28" i="4"/>
  <c r="AI28" i="4" s="1"/>
  <c r="AG13" i="4"/>
  <c r="AI13" i="4" s="1"/>
  <c r="AG21" i="4"/>
  <c r="AI21" i="4" s="1"/>
  <c r="AG14" i="4"/>
  <c r="AI14" i="4" s="1"/>
  <c r="AG18" i="4"/>
  <c r="AI18" i="4" s="1"/>
  <c r="AG26" i="4"/>
  <c r="AI26" i="4" s="1"/>
  <c r="W6" i="4"/>
  <c r="X6" i="4" l="1"/>
  <c r="Y6" i="4" l="1"/>
  <c r="Z6" i="4" l="1"/>
  <c r="AA6" i="4" l="1"/>
  <c r="AB6" i="4" l="1"/>
  <c r="AC6" i="4" l="1"/>
  <c r="AD6" i="4" l="1"/>
  <c r="AE6" i="4" l="1"/>
  <c r="AF6" i="4" l="1"/>
</calcChain>
</file>

<file path=xl/sharedStrings.xml><?xml version="1.0" encoding="utf-8"?>
<sst xmlns="http://schemas.openxmlformats.org/spreadsheetml/2006/main" count="764" uniqueCount="159">
  <si>
    <t>ASSET NAME</t>
  </si>
  <si>
    <t>QUANTITY</t>
  </si>
  <si>
    <t>MATERIAL</t>
  </si>
  <si>
    <t>EXPECTED
 USEFUL LIFE (YEARS)</t>
  </si>
  <si>
    <t>-</t>
  </si>
  <si>
    <t>each</t>
  </si>
  <si>
    <t>m</t>
  </si>
  <si>
    <t>ASSET ID</t>
  </si>
  <si>
    <t>MUNICIPAL ID</t>
  </si>
  <si>
    <t>Concrete</t>
  </si>
  <si>
    <t>FUNCTION</t>
  </si>
  <si>
    <t>PHYSICAL ASSET DATA</t>
  </si>
  <si>
    <t>ACQUISITION</t>
  </si>
  <si>
    <t>CONDITION ASSESSMENT</t>
  </si>
  <si>
    <t>DEPARTMENT</t>
  </si>
  <si>
    <t>DIVISION</t>
  </si>
  <si>
    <t>DATE REVIEWED
(M-Y)</t>
  </si>
  <si>
    <t>2013
CONDITION</t>
  </si>
  <si>
    <t>CONSTUCTED
YEAR</t>
  </si>
  <si>
    <t>DEPRECIATING CONDITION (WITH IMPROVMENTS)</t>
  </si>
  <si>
    <t>IMPROVMENT
YEAR</t>
  </si>
  <si>
    <t>2013 COSTS</t>
  </si>
  <si>
    <t>Reporting Year Start</t>
  </si>
  <si>
    <t>Benchmark Cost Reference Year</t>
  </si>
  <si>
    <t>REPLACEMENT</t>
  </si>
  <si>
    <t>Inflation Rate</t>
  </si>
  <si>
    <t>Gravity Sewer</t>
  </si>
  <si>
    <t>Forcemain</t>
  </si>
  <si>
    <t>Treatment</t>
  </si>
  <si>
    <t>Pump Station</t>
  </si>
  <si>
    <t>FROM</t>
  </si>
  <si>
    <t>TO</t>
  </si>
  <si>
    <t>Public Works</t>
  </si>
  <si>
    <t>Asset Class Lookup</t>
  </si>
  <si>
    <t>CLASS</t>
  </si>
  <si>
    <t>ASSET NAME, NUMBER &amp; CLASS</t>
  </si>
  <si>
    <t>Units of Measure</t>
  </si>
  <si>
    <t>Depth/Size Cost Lookup</t>
  </si>
  <si>
    <t>Pipe Size Lookup</t>
  </si>
  <si>
    <t>Material Lookup</t>
  </si>
  <si>
    <t>PVC</t>
  </si>
  <si>
    <t>KNOWN IMPROVEMENTS</t>
  </si>
  <si>
    <t>Unknown</t>
  </si>
  <si>
    <t>N/A</t>
  </si>
  <si>
    <t>UNITS OF MEASURE</t>
  </si>
  <si>
    <t>UNIT</t>
  </si>
  <si>
    <t>UNIT RATE</t>
  </si>
  <si>
    <t>KNOWN COSTS</t>
  </si>
  <si>
    <t>ROADWAY ASSET ID        (IF APPLICABLE)</t>
  </si>
  <si>
    <t>Material</t>
  </si>
  <si>
    <t>Coeff.</t>
  </si>
  <si>
    <t>Life</t>
  </si>
  <si>
    <t>Ductile Iron</t>
  </si>
  <si>
    <t>Asbestos Cement</t>
  </si>
  <si>
    <t>CSP</t>
  </si>
  <si>
    <t>HDPE</t>
  </si>
  <si>
    <t>CAS</t>
  </si>
  <si>
    <t>REPLACE</t>
  </si>
  <si>
    <t>POOR</t>
  </si>
  <si>
    <t>FAIR</t>
  </si>
  <si>
    <t>EXCELLENT</t>
  </si>
  <si>
    <t>GOOD</t>
  </si>
  <si>
    <t>Clay Tile</t>
  </si>
  <si>
    <r>
      <t xml:space="preserve">SIZE </t>
    </r>
    <r>
      <rPr>
        <b/>
        <i/>
        <sz val="11"/>
        <color theme="1"/>
        <rFont val="Calibri"/>
        <family val="2"/>
        <scheme val="minor"/>
      </rPr>
      <t>(mm)</t>
    </r>
  </si>
  <si>
    <r>
      <t xml:space="preserve">DEPTH </t>
    </r>
    <r>
      <rPr>
        <b/>
        <i/>
        <sz val="11"/>
        <color theme="1"/>
        <rFont val="Calibri"/>
        <family val="2"/>
        <scheme val="minor"/>
      </rPr>
      <t>(m)</t>
    </r>
  </si>
  <si>
    <t>Station Road</t>
  </si>
  <si>
    <t>Hwy 17</t>
  </si>
  <si>
    <t>Church Street</t>
  </si>
  <si>
    <t>Elizabeth Street</t>
  </si>
  <si>
    <t>Hwy 17 B</t>
  </si>
  <si>
    <t>Alton Lane</t>
  </si>
  <si>
    <t>Hurley Street</t>
  </si>
  <si>
    <t>Birch Street</t>
  </si>
  <si>
    <t>Margaret Street</t>
  </si>
  <si>
    <t>120/125</t>
  </si>
  <si>
    <t>Roberta Boulevard</t>
  </si>
  <si>
    <t>Maple Drive</t>
  </si>
  <si>
    <t>Cul-de-sac</t>
  </si>
  <si>
    <t>Lake Street South</t>
  </si>
  <si>
    <t>CPR Tracks</t>
  </si>
  <si>
    <t>Lake Street North</t>
  </si>
  <si>
    <t>North End</t>
  </si>
  <si>
    <t>Bay Street</t>
  </si>
  <si>
    <t>400m West of Lake Street North</t>
  </si>
  <si>
    <t>The Drive</t>
  </si>
  <si>
    <t>Mick Street</t>
  </si>
  <si>
    <t>Maintenance Holes</t>
  </si>
  <si>
    <t>MMA - SAN - 100</t>
  </si>
  <si>
    <t>MMA - SAN - 105</t>
  </si>
  <si>
    <t>MMA - SAN - 110</t>
  </si>
  <si>
    <t>MMA - SAN - 115</t>
  </si>
  <si>
    <t>MMA - SAN - 120</t>
  </si>
  <si>
    <t>MMA - SAN - 125</t>
  </si>
  <si>
    <t>MMA - SAN - 130</t>
  </si>
  <si>
    <t>MMA - SAN - 135</t>
  </si>
  <si>
    <t>MMA - SAN - 140</t>
  </si>
  <si>
    <t>MMA - SAN - 145</t>
  </si>
  <si>
    <t>MMA - SAN - 150</t>
  </si>
  <si>
    <t>MMA - SAN - 155</t>
  </si>
  <si>
    <t>MMA - SAN - 160</t>
  </si>
  <si>
    <t>MMA - SAN - 165</t>
  </si>
  <si>
    <t>MMA - SAN - 170</t>
  </si>
  <si>
    <t>MMA - SAN - 175</t>
  </si>
  <si>
    <t>MMA - SAN - 180</t>
  </si>
  <si>
    <t>MMA - SAN - 185</t>
  </si>
  <si>
    <t>MMA - SAN - 190</t>
  </si>
  <si>
    <t>MMA - SAN - 195</t>
  </si>
  <si>
    <t>MMA - SAN - 200</t>
  </si>
  <si>
    <t>MMA - SAN - 205</t>
  </si>
  <si>
    <t>SAN_100</t>
  </si>
  <si>
    <t>SAN_105</t>
  </si>
  <si>
    <t>SAN_115</t>
  </si>
  <si>
    <t>SAN_120</t>
  </si>
  <si>
    <t>SAN_125</t>
  </si>
  <si>
    <t>SAN_135</t>
  </si>
  <si>
    <t>SAN_140</t>
  </si>
  <si>
    <t>SAN_145</t>
  </si>
  <si>
    <t>SAN_150</t>
  </si>
  <si>
    <t>SAN_155</t>
  </si>
  <si>
    <t>SAN_160</t>
  </si>
  <si>
    <t>SAN_165</t>
  </si>
  <si>
    <t>SAN_170</t>
  </si>
  <si>
    <t>SAN_175</t>
  </si>
  <si>
    <t>SAN_180</t>
  </si>
  <si>
    <t>SAN_185</t>
  </si>
  <si>
    <t>SAN_190</t>
  </si>
  <si>
    <t>SAN_195</t>
  </si>
  <si>
    <t>SAN_200</t>
  </si>
  <si>
    <t>SAN_205</t>
  </si>
  <si>
    <t>Surf Side Restaurant</t>
  </si>
  <si>
    <t>Lakeview Apartments</t>
  </si>
  <si>
    <t>Waste Water Treatment Plant</t>
  </si>
  <si>
    <t>Property Opposite Water Tower</t>
  </si>
  <si>
    <t>547m South of Surf Side Restaurant</t>
  </si>
  <si>
    <t>182m East of Hurley Street</t>
  </si>
  <si>
    <t>SAN_110_FM</t>
  </si>
  <si>
    <t>SAN_130_FM</t>
  </si>
  <si>
    <t>Pumping Station</t>
  </si>
  <si>
    <t>Church Street West</t>
  </si>
  <si>
    <t>Church Street East</t>
  </si>
  <si>
    <t>Lake Street</t>
  </si>
  <si>
    <t>600 m East of Lake Street</t>
  </si>
  <si>
    <t>Hwy 638/Church Street East</t>
  </si>
  <si>
    <t>143m West of Lake Street North</t>
  </si>
  <si>
    <t>Bay Street Force Main</t>
  </si>
  <si>
    <t>Hwy 17 B Forcemain</t>
  </si>
  <si>
    <t>Church Street West Forcemain</t>
  </si>
  <si>
    <t>SAN_210</t>
  </si>
  <si>
    <t>SAN_215</t>
  </si>
  <si>
    <t>MMA - SAN - 210</t>
  </si>
  <si>
    <t>MMA - SAN - 215</t>
  </si>
  <si>
    <t>Notes: 
- Inventory taken from 2008 PSAB information
- 2m installation depth assumed
- Inventory in 'red' have been abandoned
- Unit costs include removals, sanitary structures installations and Engineering and CA costs</t>
  </si>
  <si>
    <t>Total</t>
  </si>
  <si>
    <t>Sum of QUANTITY</t>
  </si>
  <si>
    <t>Column Labels</t>
  </si>
  <si>
    <t>Length (m)</t>
  </si>
  <si>
    <t>Pipe Dia. (mm)</t>
  </si>
  <si>
    <t>Forcemain (m)</t>
  </si>
  <si>
    <t>Gravity Sewer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</si>
</sst>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quotePrefix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3" applyFont="1" applyBorder="1" applyAlignment="1">
      <alignment horizontal="center" vertical="center"/>
    </xf>
    <xf numFmtId="15" fontId="0" fillId="0" borderId="7" xfId="0" quotePrefix="1" applyNumberFormat="1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3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</cellXfs>
  <cellStyles count="5">
    <cellStyle name="Currency" xfId="1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ew" refreshedDate="41611.360534490741" createdVersion="4" refreshedVersion="4" minRefreshableVersion="3" recordCount="24">
  <cacheSource type="worksheet">
    <worksheetSource ref="A6:AI30" sheet="Sanitary Sewer"/>
  </cacheSource>
  <cacheFields count="35">
    <cacheField name="ASSET ID" numFmtId="0">
      <sharedItems/>
    </cacheField>
    <cacheField name="MUNICIPAL ID" numFmtId="0">
      <sharedItems/>
    </cacheField>
    <cacheField name="ASSET NAME" numFmtId="0">
      <sharedItems/>
    </cacheField>
    <cacheField name="CLASS" numFmtId="0">
      <sharedItems count="2">
        <s v="Gravity Sewer"/>
        <s v="Forcemain"/>
      </sharedItems>
    </cacheField>
    <cacheField name="ROADWAY ASSET ID        (IF APPLICABLE)" numFmtId="0">
      <sharedItems containsMixedTypes="1" containsNumber="1" containsInteger="1" minValue="100" maxValue="180"/>
    </cacheField>
    <cacheField name="DEPARTMENT" numFmtId="0">
      <sharedItems/>
    </cacheField>
    <cacheField name="DIVISION" numFmtId="0">
      <sharedItems/>
    </cacheField>
    <cacheField name="UNITS OF MEASURE" numFmtId="0">
      <sharedItems/>
    </cacheField>
    <cacheField name="QUANTITY" numFmtId="0">
      <sharedItems containsSemiMixedTypes="0" containsString="0" containsNumber="1" containsInteger="1" minValue="82" maxValue="876"/>
    </cacheField>
    <cacheField name="FROM" numFmtId="0">
      <sharedItems/>
    </cacheField>
    <cacheField name="TO" numFmtId="0">
      <sharedItems/>
    </cacheField>
    <cacheField name="SIZE (mm)" numFmtId="0">
      <sharedItems containsSemiMixedTypes="0" containsString="0" containsNumber="1" containsInteger="1" minValue="75" maxValue="375" count="5">
        <n v="200"/>
        <n v="150"/>
        <n v="250"/>
        <n v="375"/>
        <n v="75"/>
      </sharedItems>
    </cacheField>
    <cacheField name="DEPTH (m)" numFmtId="0">
      <sharedItems containsSemiMixedTypes="0" containsString="0" containsNumber="1" containsInteger="1" minValue="2" maxValue="2"/>
    </cacheField>
    <cacheField name="MATERIAL" numFmtId="0">
      <sharedItems/>
    </cacheField>
    <cacheField name="Maintenance Holes" numFmtId="0">
      <sharedItems containsSemiMixedTypes="0" containsString="0" containsNumber="1" containsInteger="1" minValue="0" maxValue="11"/>
    </cacheField>
    <cacheField name="CONSTUCTED_x000a_YEAR" numFmtId="0">
      <sharedItems containsSemiMixedTypes="0" containsString="0" containsNumber="1" containsInteger="1" minValue="1995" maxValue="1995"/>
    </cacheField>
    <cacheField name="IMPROVMENT_x000a_YEAR" numFmtId="0">
      <sharedItems containsSemiMixedTypes="0" containsString="0" containsNumber="1" containsInteger="1" minValue="1995" maxValue="1995"/>
    </cacheField>
    <cacheField name="DATE REVIEWED_x000a_(M-Y)" numFmtId="15">
      <sharedItems/>
    </cacheField>
    <cacheField name="2013_x000a_CONDITION" numFmtId="15">
      <sharedItems containsNonDate="0" containsString="0" containsBlank="1"/>
    </cacheField>
    <cacheField name="EXPECTED_x000a_ USEFUL LIFE (YEARS)" numFmtId="0">
      <sharedItems containsSemiMixedTypes="0" containsString="0" containsNumber="1" containsInteger="1" minValue="75" maxValue="75"/>
    </cacheField>
    <cacheField name="KNOWN IMPROVEMENTS" numFmtId="0">
      <sharedItems containsNonDate="0" containsString="0" containsBlank="1"/>
    </cacheField>
    <cacheField name="KNOWN COSTS" numFmtId="0">
      <sharedItems containsNonDate="0" containsString="0" containsBlank="1"/>
    </cacheField>
    <cacheField name="2014" numFmtId="0">
      <sharedItems/>
    </cacheField>
    <cacheField name="2015" numFmtId="0">
      <sharedItems/>
    </cacheField>
    <cacheField name="2016" numFmtId="0">
      <sharedItems/>
    </cacheField>
    <cacheField name="2017" numFmtId="0">
      <sharedItems/>
    </cacheField>
    <cacheField name="2018" numFmtId="0">
      <sharedItems/>
    </cacheField>
    <cacheField name="2019" numFmtId="0">
      <sharedItems/>
    </cacheField>
    <cacheField name="2020" numFmtId="0">
      <sharedItems/>
    </cacheField>
    <cacheField name="2021" numFmtId="0">
      <sharedItems/>
    </cacheField>
    <cacheField name="2022" numFmtId="0">
      <sharedItems/>
    </cacheField>
    <cacheField name="2023" numFmtId="0">
      <sharedItems/>
    </cacheField>
    <cacheField name="UNIT RATE" numFmtId="164">
      <sharedItems containsSemiMixedTypes="0" containsString="0" containsNumber="1" containsInteger="1" minValue="520" maxValue="720"/>
    </cacheField>
    <cacheField name="UNIT" numFmtId="0">
      <sharedItems/>
    </cacheField>
    <cacheField name="REPLACEMENT" numFmtId="164">
      <sharedItems containsSemiMixedTypes="0" containsString="0" containsNumber="1" containsInteger="1" minValue="50020" maxValue="569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MMA - SAN - 100"/>
    <s v="SAN_100"/>
    <s v="Hwy 17 B"/>
    <x v="0"/>
    <s v="N/A"/>
    <s v="Public Works"/>
    <s v="-"/>
    <s v="m"/>
    <n v="558"/>
    <s v="Surf Side Restaurant"/>
    <s v="547m South of Surf Side Restaurant"/>
    <x v="0"/>
    <n v="2"/>
    <s v="PVC"/>
    <n v="6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340380"/>
  </r>
  <r>
    <s v="MMA - SAN - 105"/>
    <s v="SAN_105"/>
    <s v="Hwy 17 B"/>
    <x v="0"/>
    <s v="N/A"/>
    <s v="Public Works"/>
    <s v="-"/>
    <s v="m"/>
    <n v="206"/>
    <s v="Lakeview Apartments"/>
    <s v="Church Street"/>
    <x v="0"/>
    <n v="2"/>
    <s v="PVC"/>
    <n v="3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125660"/>
  </r>
  <r>
    <s v="MMA - SAN - 110"/>
    <s v="SAN_110_FM"/>
    <s v="Hwy 17 B Forcemain"/>
    <x v="1"/>
    <s v="N/A"/>
    <s v="Public Works"/>
    <s v="-"/>
    <s v="m"/>
    <n v="562"/>
    <s v="Waste Water Treatment Plant"/>
    <s v="Church Street"/>
    <x v="1"/>
    <n v="2"/>
    <s v="PVC"/>
    <n v="0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560"/>
    <s v="m"/>
    <n v="314720"/>
  </r>
  <r>
    <s v="MMA - SAN - 115"/>
    <s v="SAN_115"/>
    <s v="Hwy 17 B"/>
    <x v="0"/>
    <s v="N/A"/>
    <s v="Public Works"/>
    <s v="-"/>
    <s v="m"/>
    <n v="876"/>
    <s v="Church Street"/>
    <s v="Property Opposite Water Tower"/>
    <x v="2"/>
    <n v="2"/>
    <s v="PVC"/>
    <n v="11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50"/>
    <s v="m"/>
    <n v="569400"/>
  </r>
  <r>
    <s v="MMA - SAN - 120"/>
    <s v="SAN_120"/>
    <s v="Church Street West"/>
    <x v="0"/>
    <n v="100"/>
    <s v="Public Works"/>
    <s v="-"/>
    <s v="m"/>
    <n v="182"/>
    <s v="Hurley Street"/>
    <s v="182m East of Hurley Street"/>
    <x v="0"/>
    <n v="2"/>
    <s v="PVC"/>
    <n v="3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111020"/>
  </r>
  <r>
    <s v="MMA - SAN - 125"/>
    <s v="SAN_125"/>
    <s v="Church Street West"/>
    <x v="0"/>
    <n v="100"/>
    <s v="Public Works"/>
    <s v="-"/>
    <s v="m"/>
    <n v="514"/>
    <s v="182m East of Hurley Street"/>
    <s v="Hwy 17 B"/>
    <x v="3"/>
    <n v="2"/>
    <s v="PVC"/>
    <n v="7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720"/>
    <s v="m"/>
    <n v="370080"/>
  </r>
  <r>
    <s v="MMA - SAN - 130"/>
    <s v="SAN_130_FM"/>
    <s v="Church Street West Forcemain"/>
    <x v="1"/>
    <n v="100"/>
    <s v="Public Works"/>
    <s v="-"/>
    <s v="m"/>
    <n v="459"/>
    <s v="Pumping Station"/>
    <s v="Hwy 17 B"/>
    <x v="1"/>
    <n v="2"/>
    <s v="PVC"/>
    <n v="0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560"/>
    <s v="m"/>
    <n v="257040"/>
  </r>
  <r>
    <s v="MMA - SAN - 135"/>
    <s v="SAN_135"/>
    <s v="Church Street East"/>
    <x v="0"/>
    <s v="N/A"/>
    <s v="Public Works"/>
    <s v="-"/>
    <s v="m"/>
    <n v="129"/>
    <s v="Hwy 17 B"/>
    <s v="Lake Street"/>
    <x v="3"/>
    <n v="2"/>
    <s v="PVC"/>
    <n v="4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720"/>
    <s v="m"/>
    <n v="92880"/>
  </r>
  <r>
    <s v="MMA - SAN - 140"/>
    <s v="SAN_140"/>
    <s v="Church Street East"/>
    <x v="0"/>
    <s v="N/A"/>
    <s v="Public Works"/>
    <s v="-"/>
    <s v="m"/>
    <n v="599"/>
    <s v="Lake Street"/>
    <s v="600 m East of Lake Street"/>
    <x v="2"/>
    <n v="2"/>
    <s v="PVC"/>
    <n v="6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50"/>
    <s v="m"/>
    <n v="389350"/>
  </r>
  <r>
    <s v="MMA - SAN - 145"/>
    <s v="SAN_145"/>
    <s v="Church Street East"/>
    <x v="0"/>
    <s v="N/A"/>
    <s v="Public Works"/>
    <s v="-"/>
    <s v="m"/>
    <n v="400"/>
    <s v="600 m East of Lake Street"/>
    <s v="Hwy 17"/>
    <x v="0"/>
    <n v="2"/>
    <s v="PVC"/>
    <n v="4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244000"/>
  </r>
  <r>
    <s v="MMA - SAN - 150"/>
    <s v="SAN_150"/>
    <s v="Hurley Street"/>
    <x v="0"/>
    <n v="120"/>
    <s v="Public Works"/>
    <s v="-"/>
    <s v="m"/>
    <n v="151"/>
    <s v="Church Street West"/>
    <s v="Birch Street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92110"/>
  </r>
  <r>
    <s v="MMA - SAN - 155"/>
    <s v="SAN_155"/>
    <s v="Hurley Street"/>
    <x v="0"/>
    <s v="120/125"/>
    <s v="Public Works"/>
    <s v="-"/>
    <s v="m"/>
    <n v="449"/>
    <s v="Birch Street"/>
    <s v="Margaret Street"/>
    <x v="0"/>
    <n v="2"/>
    <s v="PVC"/>
    <n v="4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273890"/>
  </r>
  <r>
    <s v="MMA - SAN - 160"/>
    <s v="SAN_160"/>
    <s v="Margaret Street"/>
    <x v="0"/>
    <n v="135"/>
    <s v="Public Works"/>
    <s v="-"/>
    <s v="m"/>
    <n v="117"/>
    <s v="Hurley Street"/>
    <s v="Roberta Boulevard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71370"/>
  </r>
  <r>
    <s v="MMA - SAN - 165"/>
    <s v="SAN_165"/>
    <s v="Birch Street"/>
    <x v="0"/>
    <n v="110"/>
    <s v="Public Works"/>
    <s v="-"/>
    <s v="m"/>
    <n v="331"/>
    <s v="Hurley Street"/>
    <s v="Elizabeth Street"/>
    <x v="0"/>
    <n v="2"/>
    <s v="PVC"/>
    <n v="4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201910"/>
  </r>
  <r>
    <s v="MMA - SAN - 170"/>
    <s v="SAN_170"/>
    <s v="Maple Drive"/>
    <x v="0"/>
    <n v="115"/>
    <s v="Public Works"/>
    <s v="-"/>
    <s v="m"/>
    <n v="448"/>
    <s v="Birch Street"/>
    <s v="Birch Street"/>
    <x v="0"/>
    <n v="2"/>
    <s v="PVC"/>
    <n v="4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273280"/>
  </r>
  <r>
    <s v="MMA - SAN - 175"/>
    <s v="SAN_175"/>
    <s v="Elizabeth Street"/>
    <x v="0"/>
    <n v="105"/>
    <s v="Public Works"/>
    <s v="-"/>
    <s v="m"/>
    <n v="383"/>
    <s v="Church Street West"/>
    <s v="Cul-de-sac"/>
    <x v="0"/>
    <n v="2"/>
    <s v="PVC"/>
    <n v="3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233630"/>
  </r>
  <r>
    <s v="MMA - SAN - 180"/>
    <s v="SAN_180"/>
    <s v="Lake Street South"/>
    <x v="0"/>
    <n v="145"/>
    <s v="Public Works"/>
    <s v="-"/>
    <s v="m"/>
    <n v="234"/>
    <s v="Hwy 638/Church Street East"/>
    <s v="CPR Tracks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142740"/>
  </r>
  <r>
    <s v="MMA - SAN - 185"/>
    <s v="SAN_185"/>
    <s v="Lake Street North"/>
    <x v="0"/>
    <n v="150"/>
    <s v="Public Works"/>
    <s v="-"/>
    <s v="m"/>
    <n v="824"/>
    <s v="Hwy 638/Church Street East"/>
    <s v="North End"/>
    <x v="0"/>
    <n v="2"/>
    <s v="PVC"/>
    <n v="9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502640"/>
  </r>
  <r>
    <s v="MMA - SAN - 190"/>
    <s v="SAN_190"/>
    <s v="Bay Street"/>
    <x v="0"/>
    <n v="160"/>
    <s v="Public Works"/>
    <s v="-"/>
    <s v="m"/>
    <n v="143"/>
    <s v="Lake Street North"/>
    <s v="143m West of Lake Street North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87230"/>
  </r>
  <r>
    <s v="MMA - SAN - 195"/>
    <s v="SAN_195"/>
    <s v="Bay Street Force Main"/>
    <x v="1"/>
    <n v="165"/>
    <s v="Public Works"/>
    <s v="-"/>
    <s v="m"/>
    <n v="483"/>
    <s v="400m West of Lake Street North"/>
    <s v="North End"/>
    <x v="4"/>
    <n v="2"/>
    <s v="PVC"/>
    <n v="0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520"/>
    <s v="m"/>
    <n v="251160"/>
  </r>
  <r>
    <s v="MMA - SAN - 200"/>
    <s v="SAN_200"/>
    <s v="Station Road"/>
    <x v="0"/>
    <n v="155"/>
    <s v="Public Works"/>
    <s v="-"/>
    <s v="m"/>
    <n v="127"/>
    <s v="Lake Street North"/>
    <s v="CPR Tracks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77470"/>
  </r>
  <r>
    <s v="MMA - SAN - 205"/>
    <s v="SAN_205"/>
    <s v="The Drive"/>
    <x v="0"/>
    <n v="170"/>
    <s v="Public Works"/>
    <s v="-"/>
    <s v="m"/>
    <n v="257"/>
    <s v="Lake Street North"/>
    <s v="Alton Lane"/>
    <x v="0"/>
    <n v="2"/>
    <s v="PVC"/>
    <n v="4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156770"/>
  </r>
  <r>
    <s v="MMA - SAN - 210"/>
    <s v="SAN_210"/>
    <s v="Mick Street"/>
    <x v="0"/>
    <n v="180"/>
    <s v="Public Works"/>
    <s v="-"/>
    <s v="m"/>
    <n v="219"/>
    <s v="The Drive"/>
    <s v="North End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133590"/>
  </r>
  <r>
    <s v="MMA - SAN - 215"/>
    <s v="SAN_215"/>
    <s v="Alton Lane"/>
    <x v="0"/>
    <n v="175"/>
    <s v="Public Works"/>
    <s v="-"/>
    <s v="m"/>
    <n v="82"/>
    <s v="Hwy 638/Church Street East"/>
    <s v="North End"/>
    <x v="0"/>
    <n v="2"/>
    <s v="PVC"/>
    <n v="2"/>
    <n v="1995"/>
    <n v="1995"/>
    <s v="-"/>
    <m/>
    <n v="75"/>
    <m/>
    <m/>
    <s v="FUNCTIONING"/>
    <s v="FUNCTIONING"/>
    <s v="FUNCTIONING"/>
    <s v="FUNCTIONING"/>
    <s v="FUNCTIONING"/>
    <s v="FUNCTIONING"/>
    <s v="FUNCTIONING"/>
    <s v="FUNCTIONING"/>
    <s v="FUNCTIONING"/>
    <s v="FUNCTIONING"/>
    <n v="610"/>
    <s v="m"/>
    <n v="500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grandTotalCaption="Length (m)" updatedVersion="4" minRefreshableVersion="3" useAutoFormatting="1" itemPrintTitles="1" createdVersion="4" indent="0" outline="1" outlineData="1" multipleFieldFilters="0" rowHeaderCaption="Pipe Dia. (mm)">
  <location ref="A1:D8" firstHeaderRow="1" firstDataRow="2" firstDataCol="1"/>
  <pivotFields count="35">
    <pivotField showAll="0"/>
    <pivotField showAll="0"/>
    <pivotField showAll="0"/>
    <pivotField axis="axisCol" showAll="0">
      <items count="3">
        <item n="Forcemain (m)" x="1"/>
        <item n="Gravity Sewer (m)"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6">
        <item x="4"/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numFmtId="164"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QUANTITY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47"/>
  <sheetViews>
    <sheetView workbookViewId="0">
      <selection activeCell="F10" sqref="F10"/>
    </sheetView>
  </sheetViews>
  <sheetFormatPr defaultRowHeight="15" x14ac:dyDescent="0.25"/>
  <cols>
    <col min="1" max="1" width="24.42578125" style="1" customWidth="1"/>
    <col min="2" max="2" width="15.85546875" style="1" customWidth="1"/>
    <col min="3" max="3" width="14.28515625" style="1" customWidth="1"/>
    <col min="4" max="11" width="10.5703125" style="1" bestFit="1" customWidth="1"/>
    <col min="12" max="12" width="19.140625" style="1" customWidth="1"/>
    <col min="13" max="13" width="10.7109375" style="1" customWidth="1"/>
    <col min="14" max="21" width="9.140625" style="1"/>
    <col min="22" max="22" width="9.42578125" style="1" customWidth="1"/>
    <col min="23" max="16384" width="9.140625" style="1"/>
  </cols>
  <sheetData>
    <row r="2" spans="1:22" ht="31.5" customHeight="1" x14ac:dyDescent="0.25">
      <c r="A2" s="4" t="s">
        <v>33</v>
      </c>
      <c r="B2" s="4" t="s">
        <v>36</v>
      </c>
      <c r="L2" s="52" t="s">
        <v>39</v>
      </c>
      <c r="M2" s="52"/>
      <c r="N2" s="52"/>
    </row>
    <row r="3" spans="1:22" x14ac:dyDescent="0.25">
      <c r="A3" s="3" t="s">
        <v>26</v>
      </c>
      <c r="B3" s="2" t="s">
        <v>6</v>
      </c>
      <c r="F3" s="1" t="s">
        <v>57</v>
      </c>
      <c r="L3" s="13" t="s">
        <v>49</v>
      </c>
      <c r="M3" s="13" t="s">
        <v>50</v>
      </c>
      <c r="N3" s="13" t="s">
        <v>51</v>
      </c>
    </row>
    <row r="4" spans="1:22" x14ac:dyDescent="0.25">
      <c r="A4" s="3" t="s">
        <v>27</v>
      </c>
      <c r="B4" s="2" t="s">
        <v>6</v>
      </c>
      <c r="F4" s="1" t="s">
        <v>58</v>
      </c>
      <c r="L4" s="18" t="s">
        <v>9</v>
      </c>
      <c r="M4" s="13">
        <v>1</v>
      </c>
      <c r="N4" s="19">
        <v>75</v>
      </c>
    </row>
    <row r="5" spans="1:22" x14ac:dyDescent="0.25">
      <c r="A5" s="3" t="s">
        <v>28</v>
      </c>
      <c r="B5" s="2" t="s">
        <v>5</v>
      </c>
      <c r="F5" s="1" t="s">
        <v>59</v>
      </c>
      <c r="L5" s="18" t="s">
        <v>40</v>
      </c>
      <c r="M5" s="13">
        <v>1</v>
      </c>
      <c r="N5" s="19">
        <v>75</v>
      </c>
    </row>
    <row r="6" spans="1:22" x14ac:dyDescent="0.25">
      <c r="A6" s="3" t="s">
        <v>29</v>
      </c>
      <c r="B6" s="2" t="s">
        <v>5</v>
      </c>
      <c r="F6" s="1" t="s">
        <v>61</v>
      </c>
      <c r="L6" s="18" t="s">
        <v>42</v>
      </c>
      <c r="M6" s="13">
        <v>1</v>
      </c>
      <c r="N6" s="19">
        <v>50</v>
      </c>
    </row>
    <row r="7" spans="1:22" x14ac:dyDescent="0.25">
      <c r="A7" s="16"/>
      <c r="B7" s="17"/>
      <c r="F7" s="1" t="s">
        <v>60</v>
      </c>
      <c r="L7" s="18" t="s">
        <v>52</v>
      </c>
      <c r="M7" s="13">
        <v>1</v>
      </c>
      <c r="N7" s="19">
        <v>100</v>
      </c>
    </row>
    <row r="8" spans="1:22" x14ac:dyDescent="0.25">
      <c r="A8" s="16"/>
      <c r="B8" s="17"/>
      <c r="F8" s="1" t="s">
        <v>43</v>
      </c>
      <c r="L8" s="18" t="s">
        <v>53</v>
      </c>
      <c r="M8" s="13">
        <v>1</v>
      </c>
      <c r="N8" s="19">
        <v>70</v>
      </c>
    </row>
    <row r="9" spans="1:22" x14ac:dyDescent="0.25">
      <c r="A9" s="16"/>
      <c r="B9" s="17"/>
      <c r="L9" s="18" t="s">
        <v>62</v>
      </c>
      <c r="M9" s="13">
        <v>1</v>
      </c>
      <c r="N9" s="19">
        <v>50</v>
      </c>
    </row>
    <row r="10" spans="1:22" x14ac:dyDescent="0.25">
      <c r="A10" s="16"/>
      <c r="B10" s="17"/>
      <c r="L10" s="18" t="s">
        <v>54</v>
      </c>
      <c r="M10" s="13">
        <v>1</v>
      </c>
      <c r="N10" s="19">
        <v>25</v>
      </c>
    </row>
    <row r="11" spans="1:22" x14ac:dyDescent="0.25">
      <c r="L11" s="18" t="s">
        <v>55</v>
      </c>
      <c r="M11" s="13">
        <v>1</v>
      </c>
      <c r="N11" s="19">
        <v>75</v>
      </c>
    </row>
    <row r="12" spans="1:22" x14ac:dyDescent="0.25">
      <c r="L12" s="18" t="s">
        <v>56</v>
      </c>
      <c r="M12" s="13">
        <v>1</v>
      </c>
      <c r="N12" s="19">
        <v>75</v>
      </c>
    </row>
    <row r="15" spans="1:22" ht="31.5" customHeight="1" x14ac:dyDescent="0.25">
      <c r="A15" s="51" t="s">
        <v>37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2" ht="19.5" customHeight="1" x14ac:dyDescent="0.25">
      <c r="A16" s="5"/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</row>
    <row r="17" spans="1:22" x14ac:dyDescent="0.25">
      <c r="A17" s="6" t="s">
        <v>38</v>
      </c>
      <c r="B17" s="6">
        <v>0.5</v>
      </c>
      <c r="C17" s="6">
        <v>1</v>
      </c>
      <c r="D17" s="6">
        <v>1.5</v>
      </c>
      <c r="E17" s="6">
        <v>2</v>
      </c>
      <c r="F17" s="6">
        <v>2.5</v>
      </c>
      <c r="G17" s="6">
        <v>3</v>
      </c>
      <c r="H17" s="6">
        <v>3.5</v>
      </c>
      <c r="I17" s="6">
        <v>4</v>
      </c>
      <c r="J17" s="6">
        <v>4.5</v>
      </c>
      <c r="K17" s="6">
        <v>5</v>
      </c>
      <c r="L17" s="6">
        <v>5.5</v>
      </c>
      <c r="M17" s="6">
        <v>6</v>
      </c>
      <c r="N17" s="6">
        <v>6.5</v>
      </c>
      <c r="O17" s="6">
        <v>7</v>
      </c>
      <c r="P17" s="6">
        <v>7.5</v>
      </c>
      <c r="Q17" s="6">
        <v>8</v>
      </c>
      <c r="R17" s="6">
        <v>8.5</v>
      </c>
      <c r="S17" s="6">
        <v>9</v>
      </c>
      <c r="T17" s="6">
        <v>9.5</v>
      </c>
      <c r="U17" s="6">
        <v>10</v>
      </c>
      <c r="V17" s="7" t="s">
        <v>42</v>
      </c>
    </row>
    <row r="18" spans="1:22" x14ac:dyDescent="0.25">
      <c r="A18" s="6">
        <v>50</v>
      </c>
      <c r="B18" s="8">
        <f>$E18*0.85</f>
        <v>425</v>
      </c>
      <c r="C18" s="9">
        <f>$E18*0.9</f>
        <v>450</v>
      </c>
      <c r="D18" s="9">
        <f>$E18*0.95</f>
        <v>475</v>
      </c>
      <c r="E18" s="9">
        <v>500</v>
      </c>
      <c r="F18" s="9">
        <f>$E18*1.05</f>
        <v>525</v>
      </c>
      <c r="G18" s="9">
        <f>$E18*1.1</f>
        <v>550</v>
      </c>
      <c r="H18" s="9">
        <f>$E18*1.15</f>
        <v>575</v>
      </c>
      <c r="I18" s="9">
        <f>$E18*1.2</f>
        <v>600</v>
      </c>
      <c r="J18" s="9">
        <f>$E18*1.25</f>
        <v>625</v>
      </c>
      <c r="K18" s="9">
        <f>$E18*1.3</f>
        <v>650</v>
      </c>
      <c r="L18" s="9" t="s">
        <v>4</v>
      </c>
      <c r="M18" s="9" t="s">
        <v>4</v>
      </c>
      <c r="N18" s="9" t="s">
        <v>4</v>
      </c>
      <c r="O18" s="9" t="s">
        <v>4</v>
      </c>
      <c r="P18" s="9" t="s">
        <v>4</v>
      </c>
      <c r="Q18" s="9" t="s">
        <v>4</v>
      </c>
      <c r="R18" s="9" t="s">
        <v>4</v>
      </c>
      <c r="S18" s="9" t="s">
        <v>4</v>
      </c>
      <c r="T18" s="9" t="s">
        <v>4</v>
      </c>
      <c r="U18" s="14" t="s">
        <v>4</v>
      </c>
    </row>
    <row r="19" spans="1:22" x14ac:dyDescent="0.25">
      <c r="A19" s="6">
        <v>75</v>
      </c>
      <c r="B19" s="44">
        <f>$E19*0.85</f>
        <v>442</v>
      </c>
      <c r="C19" s="45">
        <f>$E19*0.9</f>
        <v>468</v>
      </c>
      <c r="D19" s="45">
        <f>$E19*0.95</f>
        <v>494</v>
      </c>
      <c r="E19" s="45">
        <v>520</v>
      </c>
      <c r="F19" s="45">
        <f>$E19*1.05</f>
        <v>546</v>
      </c>
      <c r="G19" s="45">
        <f>$E19*1.1</f>
        <v>572</v>
      </c>
      <c r="H19" s="45">
        <f>$E19*1.15</f>
        <v>598</v>
      </c>
      <c r="I19" s="45">
        <f>$E19*1.2</f>
        <v>624</v>
      </c>
      <c r="J19" s="45">
        <f>$E19*1.25</f>
        <v>650</v>
      </c>
      <c r="K19" s="45">
        <f>$E19*1.3</f>
        <v>676</v>
      </c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2" x14ac:dyDescent="0.25">
      <c r="A20" s="6">
        <v>100</v>
      </c>
      <c r="B20" s="44">
        <f>$E20*0.85</f>
        <v>476</v>
      </c>
      <c r="C20" s="45">
        <f>$E20*0.9</f>
        <v>504</v>
      </c>
      <c r="D20" s="45">
        <f>$E20*0.95</f>
        <v>532</v>
      </c>
      <c r="E20" s="45">
        <v>560</v>
      </c>
      <c r="F20" s="11">
        <f>$E20*1.05</f>
        <v>588</v>
      </c>
      <c r="G20" s="11">
        <f>$E20*1.1</f>
        <v>616</v>
      </c>
      <c r="H20" s="11">
        <f>$E20*1.15</f>
        <v>644</v>
      </c>
      <c r="I20" s="11">
        <f>$E20*1.2</f>
        <v>672</v>
      </c>
      <c r="J20" s="11">
        <f>$E20*1.25</f>
        <v>700</v>
      </c>
      <c r="K20" s="11">
        <f>$E20*1.3</f>
        <v>728</v>
      </c>
      <c r="L20" s="45" t="s">
        <v>4</v>
      </c>
      <c r="M20" s="45" t="s">
        <v>4</v>
      </c>
      <c r="N20" s="45" t="s">
        <v>4</v>
      </c>
      <c r="O20" s="45" t="s">
        <v>4</v>
      </c>
      <c r="P20" s="45" t="s">
        <v>4</v>
      </c>
      <c r="Q20" s="45" t="s">
        <v>4</v>
      </c>
      <c r="R20" s="45" t="s">
        <v>4</v>
      </c>
      <c r="S20" s="45" t="s">
        <v>4</v>
      </c>
      <c r="T20" s="45" t="s">
        <v>4</v>
      </c>
      <c r="U20" s="46" t="s">
        <v>4</v>
      </c>
    </row>
    <row r="21" spans="1:22" x14ac:dyDescent="0.25">
      <c r="A21" s="6">
        <v>150</v>
      </c>
      <c r="B21" s="10">
        <f t="shared" ref="B21:B35" si="0">$E21*0.85</f>
        <v>476</v>
      </c>
      <c r="C21" s="11">
        <f t="shared" ref="C21:C35" si="1">$E21*0.9</f>
        <v>504</v>
      </c>
      <c r="D21" s="11">
        <f t="shared" ref="D21:D35" si="2">$E21*0.95</f>
        <v>532</v>
      </c>
      <c r="E21" s="11">
        <v>560</v>
      </c>
      <c r="F21" s="11">
        <f t="shared" ref="F21:F35" si="3">$E21*1.05</f>
        <v>588</v>
      </c>
      <c r="G21" s="11">
        <f t="shared" ref="G21:G35" si="4">$E21*1.1</f>
        <v>616</v>
      </c>
      <c r="H21" s="11">
        <f t="shared" ref="H21:H35" si="5">$E21*1.15</f>
        <v>644</v>
      </c>
      <c r="I21" s="11">
        <f t="shared" ref="I21:I35" si="6">$E21*1.2</f>
        <v>672</v>
      </c>
      <c r="J21" s="11">
        <f t="shared" ref="J21:J35" si="7">$E21*1.25</f>
        <v>700</v>
      </c>
      <c r="K21" s="11">
        <f t="shared" ref="K21:K35" si="8">$E21*1.3</f>
        <v>728</v>
      </c>
      <c r="L21" s="11" t="s">
        <v>4</v>
      </c>
      <c r="M21" s="11" t="s">
        <v>4</v>
      </c>
      <c r="N21" s="11" t="s">
        <v>4</v>
      </c>
      <c r="O21" s="11" t="s">
        <v>4</v>
      </c>
      <c r="P21" s="11" t="s">
        <v>4</v>
      </c>
      <c r="Q21" s="11" t="s">
        <v>4</v>
      </c>
      <c r="R21" s="11" t="s">
        <v>4</v>
      </c>
      <c r="S21" s="11" t="s">
        <v>4</v>
      </c>
      <c r="T21" s="11" t="s">
        <v>4</v>
      </c>
      <c r="U21" s="15" t="s">
        <v>4</v>
      </c>
    </row>
    <row r="22" spans="1:22" x14ac:dyDescent="0.25">
      <c r="A22" s="6">
        <v>200</v>
      </c>
      <c r="B22" s="10">
        <f t="shared" si="0"/>
        <v>518.5</v>
      </c>
      <c r="C22" s="11">
        <f t="shared" si="1"/>
        <v>549</v>
      </c>
      <c r="D22" s="11">
        <f t="shared" si="2"/>
        <v>579.5</v>
      </c>
      <c r="E22" s="11">
        <v>610</v>
      </c>
      <c r="F22" s="11">
        <f t="shared" si="3"/>
        <v>640.5</v>
      </c>
      <c r="G22" s="11">
        <f t="shared" si="4"/>
        <v>671</v>
      </c>
      <c r="H22" s="11">
        <f t="shared" si="5"/>
        <v>701.5</v>
      </c>
      <c r="I22" s="11">
        <f t="shared" si="6"/>
        <v>732</v>
      </c>
      <c r="J22" s="11">
        <f t="shared" si="7"/>
        <v>762.5</v>
      </c>
      <c r="K22" s="11">
        <f t="shared" si="8"/>
        <v>793</v>
      </c>
      <c r="L22" s="11" t="s">
        <v>4</v>
      </c>
      <c r="M22" s="11" t="s">
        <v>4</v>
      </c>
      <c r="N22" s="11" t="s">
        <v>4</v>
      </c>
      <c r="O22" s="11" t="s">
        <v>4</v>
      </c>
      <c r="P22" s="11" t="s">
        <v>4</v>
      </c>
      <c r="Q22" s="11" t="s">
        <v>4</v>
      </c>
      <c r="R22" s="11" t="s">
        <v>4</v>
      </c>
      <c r="S22" s="11" t="s">
        <v>4</v>
      </c>
      <c r="T22" s="11" t="s">
        <v>4</v>
      </c>
      <c r="U22" s="15" t="s">
        <v>4</v>
      </c>
    </row>
    <row r="23" spans="1:22" x14ac:dyDescent="0.25">
      <c r="A23" s="6">
        <v>250</v>
      </c>
      <c r="B23" s="10">
        <f t="shared" si="0"/>
        <v>552.5</v>
      </c>
      <c r="C23" s="11">
        <f t="shared" si="1"/>
        <v>585</v>
      </c>
      <c r="D23" s="11">
        <f t="shared" si="2"/>
        <v>617.5</v>
      </c>
      <c r="E23" s="11">
        <v>650</v>
      </c>
      <c r="F23" s="11">
        <f t="shared" si="3"/>
        <v>682.5</v>
      </c>
      <c r="G23" s="11">
        <f t="shared" si="4"/>
        <v>715.00000000000011</v>
      </c>
      <c r="H23" s="11">
        <f t="shared" si="5"/>
        <v>747.49999999999989</v>
      </c>
      <c r="I23" s="11">
        <f t="shared" si="6"/>
        <v>780</v>
      </c>
      <c r="J23" s="11">
        <f t="shared" si="7"/>
        <v>812.5</v>
      </c>
      <c r="K23" s="11">
        <f t="shared" si="8"/>
        <v>845</v>
      </c>
      <c r="L23" s="11" t="s">
        <v>4</v>
      </c>
      <c r="M23" s="11" t="s">
        <v>4</v>
      </c>
      <c r="N23" s="11" t="s">
        <v>4</v>
      </c>
      <c r="O23" s="11" t="s">
        <v>4</v>
      </c>
      <c r="P23" s="11" t="s">
        <v>4</v>
      </c>
      <c r="Q23" s="11" t="s">
        <v>4</v>
      </c>
      <c r="R23" s="11" t="s">
        <v>4</v>
      </c>
      <c r="S23" s="11" t="s">
        <v>4</v>
      </c>
      <c r="T23" s="11" t="s">
        <v>4</v>
      </c>
      <c r="U23" s="15" t="s">
        <v>4</v>
      </c>
    </row>
    <row r="24" spans="1:22" x14ac:dyDescent="0.25">
      <c r="A24" s="6">
        <v>300</v>
      </c>
      <c r="B24" s="10">
        <f t="shared" si="0"/>
        <v>603.5</v>
      </c>
      <c r="C24" s="11">
        <f t="shared" si="1"/>
        <v>639</v>
      </c>
      <c r="D24" s="11">
        <f t="shared" si="2"/>
        <v>674.5</v>
      </c>
      <c r="E24" s="11">
        <v>710</v>
      </c>
      <c r="F24" s="11">
        <f t="shared" si="3"/>
        <v>745.5</v>
      </c>
      <c r="G24" s="11">
        <f t="shared" si="4"/>
        <v>781.00000000000011</v>
      </c>
      <c r="H24" s="11">
        <f t="shared" si="5"/>
        <v>816.49999999999989</v>
      </c>
      <c r="I24" s="11">
        <f t="shared" si="6"/>
        <v>852</v>
      </c>
      <c r="J24" s="11">
        <f t="shared" si="7"/>
        <v>887.5</v>
      </c>
      <c r="K24" s="11">
        <f t="shared" si="8"/>
        <v>923</v>
      </c>
      <c r="L24" s="11" t="s">
        <v>4</v>
      </c>
      <c r="M24" s="11" t="s">
        <v>4</v>
      </c>
      <c r="N24" s="11" t="s">
        <v>4</v>
      </c>
      <c r="O24" s="11" t="s">
        <v>4</v>
      </c>
      <c r="P24" s="11" t="s">
        <v>4</v>
      </c>
      <c r="Q24" s="11" t="s">
        <v>4</v>
      </c>
      <c r="R24" s="11" t="s">
        <v>4</v>
      </c>
      <c r="S24" s="11" t="s">
        <v>4</v>
      </c>
      <c r="T24" s="11" t="s">
        <v>4</v>
      </c>
      <c r="U24" s="15" t="s">
        <v>4</v>
      </c>
    </row>
    <row r="25" spans="1:22" x14ac:dyDescent="0.25">
      <c r="A25" s="6">
        <v>375</v>
      </c>
      <c r="B25" s="10">
        <f t="shared" si="0"/>
        <v>612</v>
      </c>
      <c r="C25" s="11">
        <f t="shared" si="1"/>
        <v>648</v>
      </c>
      <c r="D25" s="11">
        <f t="shared" si="2"/>
        <v>684</v>
      </c>
      <c r="E25" s="11">
        <v>720</v>
      </c>
      <c r="F25" s="11">
        <f t="shared" si="3"/>
        <v>756</v>
      </c>
      <c r="G25" s="11">
        <f t="shared" si="4"/>
        <v>792.00000000000011</v>
      </c>
      <c r="H25" s="11">
        <f t="shared" si="5"/>
        <v>827.99999999999989</v>
      </c>
      <c r="I25" s="11">
        <f t="shared" si="6"/>
        <v>864</v>
      </c>
      <c r="J25" s="11">
        <f t="shared" si="7"/>
        <v>900</v>
      </c>
      <c r="K25" s="11">
        <f t="shared" si="8"/>
        <v>936</v>
      </c>
      <c r="L25" s="11" t="s">
        <v>4</v>
      </c>
      <c r="M25" s="11" t="s">
        <v>4</v>
      </c>
      <c r="N25" s="11" t="s">
        <v>4</v>
      </c>
      <c r="O25" s="11" t="s">
        <v>4</v>
      </c>
      <c r="P25" s="11" t="s">
        <v>4</v>
      </c>
      <c r="Q25" s="11" t="s">
        <v>4</v>
      </c>
      <c r="R25" s="11" t="s">
        <v>4</v>
      </c>
      <c r="S25" s="11" t="s">
        <v>4</v>
      </c>
      <c r="T25" s="11" t="s">
        <v>4</v>
      </c>
      <c r="U25" s="15" t="s">
        <v>4</v>
      </c>
    </row>
    <row r="26" spans="1:22" x14ac:dyDescent="0.25">
      <c r="A26" s="6">
        <v>450</v>
      </c>
      <c r="B26" s="10">
        <f t="shared" si="0"/>
        <v>620.5</v>
      </c>
      <c r="C26" s="11">
        <f t="shared" si="1"/>
        <v>657</v>
      </c>
      <c r="D26" s="11">
        <f t="shared" si="2"/>
        <v>693.5</v>
      </c>
      <c r="E26" s="11">
        <v>730</v>
      </c>
      <c r="F26" s="11">
        <f t="shared" si="3"/>
        <v>766.5</v>
      </c>
      <c r="G26" s="11">
        <f t="shared" si="4"/>
        <v>803.00000000000011</v>
      </c>
      <c r="H26" s="11">
        <f t="shared" si="5"/>
        <v>839.49999999999989</v>
      </c>
      <c r="I26" s="11">
        <f t="shared" si="6"/>
        <v>876</v>
      </c>
      <c r="J26" s="11">
        <f t="shared" si="7"/>
        <v>912.5</v>
      </c>
      <c r="K26" s="11">
        <f t="shared" si="8"/>
        <v>949</v>
      </c>
      <c r="L26" s="11" t="s">
        <v>4</v>
      </c>
      <c r="M26" s="11" t="s">
        <v>4</v>
      </c>
      <c r="N26" s="11" t="s">
        <v>4</v>
      </c>
      <c r="O26" s="11" t="s">
        <v>4</v>
      </c>
      <c r="P26" s="11" t="s">
        <v>4</v>
      </c>
      <c r="Q26" s="11" t="s">
        <v>4</v>
      </c>
      <c r="R26" s="11" t="s">
        <v>4</v>
      </c>
      <c r="S26" s="11" t="s">
        <v>4</v>
      </c>
      <c r="T26" s="11" t="s">
        <v>4</v>
      </c>
      <c r="U26" s="15" t="s">
        <v>4</v>
      </c>
    </row>
    <row r="27" spans="1:22" x14ac:dyDescent="0.25">
      <c r="A27" s="6">
        <v>525</v>
      </c>
      <c r="B27" s="10">
        <f t="shared" si="0"/>
        <v>697</v>
      </c>
      <c r="C27" s="11">
        <f t="shared" si="1"/>
        <v>738</v>
      </c>
      <c r="D27" s="11">
        <f t="shared" si="2"/>
        <v>779</v>
      </c>
      <c r="E27" s="11">
        <v>820</v>
      </c>
      <c r="F27" s="11">
        <f t="shared" si="3"/>
        <v>861</v>
      </c>
      <c r="G27" s="11">
        <f t="shared" si="4"/>
        <v>902.00000000000011</v>
      </c>
      <c r="H27" s="11">
        <f t="shared" si="5"/>
        <v>942.99999999999989</v>
      </c>
      <c r="I27" s="11">
        <f t="shared" si="6"/>
        <v>984</v>
      </c>
      <c r="J27" s="11">
        <f t="shared" si="7"/>
        <v>1025</v>
      </c>
      <c r="K27" s="11">
        <f t="shared" si="8"/>
        <v>1066</v>
      </c>
      <c r="L27" s="11" t="s">
        <v>4</v>
      </c>
      <c r="M27" s="11" t="s">
        <v>4</v>
      </c>
      <c r="N27" s="11" t="s">
        <v>4</v>
      </c>
      <c r="O27" s="11" t="s">
        <v>4</v>
      </c>
      <c r="P27" s="11" t="s">
        <v>4</v>
      </c>
      <c r="Q27" s="11" t="s">
        <v>4</v>
      </c>
      <c r="R27" s="11" t="s">
        <v>4</v>
      </c>
      <c r="S27" s="11" t="s">
        <v>4</v>
      </c>
      <c r="T27" s="11" t="s">
        <v>4</v>
      </c>
      <c r="U27" s="15" t="s">
        <v>4</v>
      </c>
    </row>
    <row r="28" spans="1:22" x14ac:dyDescent="0.25">
      <c r="A28" s="6">
        <v>600</v>
      </c>
      <c r="B28" s="10">
        <f t="shared" si="0"/>
        <v>782</v>
      </c>
      <c r="C28" s="11">
        <f t="shared" si="1"/>
        <v>828</v>
      </c>
      <c r="D28" s="11">
        <f t="shared" si="2"/>
        <v>874</v>
      </c>
      <c r="E28" s="11">
        <v>920</v>
      </c>
      <c r="F28" s="11">
        <f t="shared" si="3"/>
        <v>966</v>
      </c>
      <c r="G28" s="11">
        <f t="shared" si="4"/>
        <v>1012.0000000000001</v>
      </c>
      <c r="H28" s="11">
        <f t="shared" si="5"/>
        <v>1058</v>
      </c>
      <c r="I28" s="11">
        <f t="shared" si="6"/>
        <v>1104</v>
      </c>
      <c r="J28" s="11">
        <f t="shared" si="7"/>
        <v>1150</v>
      </c>
      <c r="K28" s="11">
        <f t="shared" si="8"/>
        <v>1196</v>
      </c>
      <c r="L28" s="11" t="s">
        <v>4</v>
      </c>
      <c r="M28" s="11" t="s">
        <v>4</v>
      </c>
      <c r="N28" s="11" t="s">
        <v>4</v>
      </c>
      <c r="O28" s="11" t="s">
        <v>4</v>
      </c>
      <c r="P28" s="11" t="s">
        <v>4</v>
      </c>
      <c r="Q28" s="11" t="s">
        <v>4</v>
      </c>
      <c r="R28" s="11" t="s">
        <v>4</v>
      </c>
      <c r="S28" s="11" t="s">
        <v>4</v>
      </c>
      <c r="T28" s="11" t="s">
        <v>4</v>
      </c>
      <c r="U28" s="15" t="s">
        <v>4</v>
      </c>
    </row>
    <row r="29" spans="1:22" x14ac:dyDescent="0.25">
      <c r="A29" s="6">
        <v>675</v>
      </c>
      <c r="B29" s="10">
        <f t="shared" si="0"/>
        <v>782</v>
      </c>
      <c r="C29" s="11">
        <f t="shared" si="1"/>
        <v>828</v>
      </c>
      <c r="D29" s="11">
        <f t="shared" si="2"/>
        <v>874</v>
      </c>
      <c r="E29" s="11">
        <v>920</v>
      </c>
      <c r="F29" s="11">
        <f t="shared" si="3"/>
        <v>966</v>
      </c>
      <c r="G29" s="11">
        <f t="shared" si="4"/>
        <v>1012.0000000000001</v>
      </c>
      <c r="H29" s="11">
        <f t="shared" si="5"/>
        <v>1058</v>
      </c>
      <c r="I29" s="11">
        <f t="shared" si="6"/>
        <v>1104</v>
      </c>
      <c r="J29" s="11">
        <f t="shared" si="7"/>
        <v>1150</v>
      </c>
      <c r="K29" s="11">
        <f t="shared" si="8"/>
        <v>1196</v>
      </c>
      <c r="L29" s="11" t="s">
        <v>4</v>
      </c>
      <c r="M29" s="11" t="s">
        <v>4</v>
      </c>
      <c r="N29" s="11" t="s">
        <v>4</v>
      </c>
      <c r="O29" s="11" t="s">
        <v>4</v>
      </c>
      <c r="P29" s="11" t="s">
        <v>4</v>
      </c>
      <c r="Q29" s="11" t="s">
        <v>4</v>
      </c>
      <c r="R29" s="11" t="s">
        <v>4</v>
      </c>
      <c r="S29" s="11" t="s">
        <v>4</v>
      </c>
      <c r="T29" s="11" t="s">
        <v>4</v>
      </c>
      <c r="U29" s="15" t="s">
        <v>4</v>
      </c>
    </row>
    <row r="30" spans="1:22" x14ac:dyDescent="0.25">
      <c r="A30" s="6">
        <v>750</v>
      </c>
      <c r="B30" s="10">
        <f t="shared" si="0"/>
        <v>807.5</v>
      </c>
      <c r="C30" s="11">
        <f t="shared" si="1"/>
        <v>855</v>
      </c>
      <c r="D30" s="11">
        <f t="shared" si="2"/>
        <v>902.5</v>
      </c>
      <c r="E30" s="11">
        <v>950</v>
      </c>
      <c r="F30" s="11">
        <f t="shared" si="3"/>
        <v>997.5</v>
      </c>
      <c r="G30" s="11">
        <f t="shared" si="4"/>
        <v>1045</v>
      </c>
      <c r="H30" s="11">
        <f t="shared" si="5"/>
        <v>1092.5</v>
      </c>
      <c r="I30" s="11">
        <f t="shared" si="6"/>
        <v>1140</v>
      </c>
      <c r="J30" s="11">
        <f t="shared" si="7"/>
        <v>1187.5</v>
      </c>
      <c r="K30" s="11">
        <f t="shared" si="8"/>
        <v>1235</v>
      </c>
      <c r="L30" s="11" t="s">
        <v>4</v>
      </c>
      <c r="M30" s="11" t="s">
        <v>4</v>
      </c>
      <c r="N30" s="11" t="s">
        <v>4</v>
      </c>
      <c r="O30" s="11" t="s">
        <v>4</v>
      </c>
      <c r="P30" s="11" t="s">
        <v>4</v>
      </c>
      <c r="Q30" s="11" t="s">
        <v>4</v>
      </c>
      <c r="R30" s="11" t="s">
        <v>4</v>
      </c>
      <c r="S30" s="11" t="s">
        <v>4</v>
      </c>
      <c r="T30" s="11" t="s">
        <v>4</v>
      </c>
      <c r="U30" s="15" t="s">
        <v>4</v>
      </c>
    </row>
    <row r="31" spans="1:22" x14ac:dyDescent="0.25">
      <c r="A31" s="6">
        <v>825</v>
      </c>
      <c r="B31" s="10">
        <f t="shared" si="0"/>
        <v>833</v>
      </c>
      <c r="C31" s="11">
        <f t="shared" si="1"/>
        <v>882</v>
      </c>
      <c r="D31" s="11">
        <f t="shared" si="2"/>
        <v>931</v>
      </c>
      <c r="E31" s="11">
        <v>980</v>
      </c>
      <c r="F31" s="11">
        <f t="shared" si="3"/>
        <v>1029</v>
      </c>
      <c r="G31" s="11">
        <f t="shared" si="4"/>
        <v>1078</v>
      </c>
      <c r="H31" s="11">
        <f t="shared" si="5"/>
        <v>1127</v>
      </c>
      <c r="I31" s="11">
        <f t="shared" si="6"/>
        <v>1176</v>
      </c>
      <c r="J31" s="11">
        <f t="shared" si="7"/>
        <v>1225</v>
      </c>
      <c r="K31" s="11">
        <f t="shared" si="8"/>
        <v>1274</v>
      </c>
      <c r="L31" s="11" t="s">
        <v>4</v>
      </c>
      <c r="M31" s="11" t="s">
        <v>4</v>
      </c>
      <c r="N31" s="11" t="s">
        <v>4</v>
      </c>
      <c r="O31" s="11" t="s">
        <v>4</v>
      </c>
      <c r="P31" s="11" t="s">
        <v>4</v>
      </c>
      <c r="Q31" s="11" t="s">
        <v>4</v>
      </c>
      <c r="R31" s="11" t="s">
        <v>4</v>
      </c>
      <c r="S31" s="11" t="s">
        <v>4</v>
      </c>
      <c r="T31" s="11" t="s">
        <v>4</v>
      </c>
      <c r="U31" s="15" t="s">
        <v>4</v>
      </c>
    </row>
    <row r="32" spans="1:22" x14ac:dyDescent="0.25">
      <c r="A32" s="6">
        <v>900</v>
      </c>
      <c r="B32" s="10">
        <f t="shared" si="0"/>
        <v>867</v>
      </c>
      <c r="C32" s="11">
        <f t="shared" si="1"/>
        <v>918</v>
      </c>
      <c r="D32" s="11">
        <f t="shared" si="2"/>
        <v>969</v>
      </c>
      <c r="E32" s="11">
        <v>1020</v>
      </c>
      <c r="F32" s="11">
        <f t="shared" si="3"/>
        <v>1071</v>
      </c>
      <c r="G32" s="11">
        <f t="shared" si="4"/>
        <v>1122</v>
      </c>
      <c r="H32" s="11">
        <f t="shared" si="5"/>
        <v>1173</v>
      </c>
      <c r="I32" s="11">
        <f t="shared" si="6"/>
        <v>1224</v>
      </c>
      <c r="J32" s="11">
        <f t="shared" si="7"/>
        <v>1275</v>
      </c>
      <c r="K32" s="11">
        <f t="shared" si="8"/>
        <v>1326</v>
      </c>
      <c r="L32" s="11" t="s">
        <v>4</v>
      </c>
      <c r="M32" s="11" t="s">
        <v>4</v>
      </c>
      <c r="N32" s="11" t="s">
        <v>4</v>
      </c>
      <c r="O32" s="11" t="s">
        <v>4</v>
      </c>
      <c r="P32" s="11" t="s">
        <v>4</v>
      </c>
      <c r="Q32" s="11" t="s">
        <v>4</v>
      </c>
      <c r="R32" s="11" t="s">
        <v>4</v>
      </c>
      <c r="S32" s="11" t="s">
        <v>4</v>
      </c>
      <c r="T32" s="11" t="s">
        <v>4</v>
      </c>
      <c r="U32" s="15" t="s">
        <v>4</v>
      </c>
    </row>
    <row r="33" spans="1:21" x14ac:dyDescent="0.25">
      <c r="A33" s="6">
        <v>975</v>
      </c>
      <c r="B33" s="10">
        <f t="shared" si="0"/>
        <v>892.5</v>
      </c>
      <c r="C33" s="11">
        <f t="shared" si="1"/>
        <v>945</v>
      </c>
      <c r="D33" s="11">
        <f t="shared" si="2"/>
        <v>997.5</v>
      </c>
      <c r="E33" s="11">
        <v>1050</v>
      </c>
      <c r="F33" s="11">
        <f t="shared" si="3"/>
        <v>1102.5</v>
      </c>
      <c r="G33" s="11">
        <f t="shared" si="4"/>
        <v>1155</v>
      </c>
      <c r="H33" s="11">
        <f t="shared" si="5"/>
        <v>1207.5</v>
      </c>
      <c r="I33" s="11">
        <f t="shared" si="6"/>
        <v>1260</v>
      </c>
      <c r="J33" s="11">
        <f t="shared" si="7"/>
        <v>1312.5</v>
      </c>
      <c r="K33" s="11">
        <f t="shared" si="8"/>
        <v>1365</v>
      </c>
      <c r="L33" s="11" t="s">
        <v>4</v>
      </c>
      <c r="M33" s="11" t="s">
        <v>4</v>
      </c>
      <c r="N33" s="11" t="s">
        <v>4</v>
      </c>
      <c r="O33" s="11" t="s">
        <v>4</v>
      </c>
      <c r="P33" s="11" t="s">
        <v>4</v>
      </c>
      <c r="Q33" s="11" t="s">
        <v>4</v>
      </c>
      <c r="R33" s="11" t="s">
        <v>4</v>
      </c>
      <c r="S33" s="11" t="s">
        <v>4</v>
      </c>
      <c r="T33" s="11" t="s">
        <v>4</v>
      </c>
      <c r="U33" s="15" t="s">
        <v>4</v>
      </c>
    </row>
    <row r="34" spans="1:21" x14ac:dyDescent="0.25">
      <c r="A34" s="6">
        <v>1050</v>
      </c>
      <c r="B34" s="10">
        <f t="shared" si="0"/>
        <v>901</v>
      </c>
      <c r="C34" s="11">
        <f t="shared" si="1"/>
        <v>954</v>
      </c>
      <c r="D34" s="11">
        <f t="shared" si="2"/>
        <v>1007</v>
      </c>
      <c r="E34" s="11">
        <v>1060</v>
      </c>
      <c r="F34" s="11">
        <f t="shared" si="3"/>
        <v>1113</v>
      </c>
      <c r="G34" s="11">
        <f t="shared" si="4"/>
        <v>1166</v>
      </c>
      <c r="H34" s="11">
        <f t="shared" si="5"/>
        <v>1219</v>
      </c>
      <c r="I34" s="11">
        <f t="shared" si="6"/>
        <v>1272</v>
      </c>
      <c r="J34" s="11">
        <f t="shared" si="7"/>
        <v>1325</v>
      </c>
      <c r="K34" s="11">
        <f t="shared" si="8"/>
        <v>1378</v>
      </c>
      <c r="L34" s="11" t="s">
        <v>4</v>
      </c>
      <c r="M34" s="11" t="s">
        <v>4</v>
      </c>
      <c r="N34" s="11" t="s">
        <v>4</v>
      </c>
      <c r="O34" s="11" t="s">
        <v>4</v>
      </c>
      <c r="P34" s="11" t="s">
        <v>4</v>
      </c>
      <c r="Q34" s="11" t="s">
        <v>4</v>
      </c>
      <c r="R34" s="11" t="s">
        <v>4</v>
      </c>
      <c r="S34" s="11" t="s">
        <v>4</v>
      </c>
      <c r="T34" s="11" t="s">
        <v>4</v>
      </c>
      <c r="U34" s="15" t="s">
        <v>4</v>
      </c>
    </row>
    <row r="35" spans="1:21" x14ac:dyDescent="0.25">
      <c r="A35" s="6">
        <v>1200</v>
      </c>
      <c r="B35" s="10">
        <f t="shared" si="0"/>
        <v>1020</v>
      </c>
      <c r="C35" s="11">
        <f t="shared" si="1"/>
        <v>1080</v>
      </c>
      <c r="D35" s="11">
        <f t="shared" si="2"/>
        <v>1140</v>
      </c>
      <c r="E35" s="11">
        <v>1200</v>
      </c>
      <c r="F35" s="11">
        <f t="shared" si="3"/>
        <v>1260</v>
      </c>
      <c r="G35" s="11">
        <f t="shared" si="4"/>
        <v>1320</v>
      </c>
      <c r="H35" s="11">
        <f t="shared" si="5"/>
        <v>1380</v>
      </c>
      <c r="I35" s="11">
        <f t="shared" si="6"/>
        <v>1440</v>
      </c>
      <c r="J35" s="11">
        <f t="shared" si="7"/>
        <v>1500</v>
      </c>
      <c r="K35" s="11">
        <f t="shared" si="8"/>
        <v>1560</v>
      </c>
      <c r="L35" s="11" t="s">
        <v>4</v>
      </c>
      <c r="M35" s="11" t="s">
        <v>4</v>
      </c>
      <c r="N35" s="11" t="s">
        <v>4</v>
      </c>
      <c r="O35" s="11" t="s">
        <v>4</v>
      </c>
      <c r="P35" s="11" t="s">
        <v>4</v>
      </c>
      <c r="Q35" s="11" t="s">
        <v>4</v>
      </c>
      <c r="R35" s="11" t="s">
        <v>4</v>
      </c>
      <c r="S35" s="11" t="s">
        <v>4</v>
      </c>
      <c r="T35" s="11" t="s">
        <v>4</v>
      </c>
      <c r="U35" s="15" t="s">
        <v>4</v>
      </c>
    </row>
    <row r="36" spans="1:21" x14ac:dyDescent="0.25">
      <c r="A36" s="6">
        <v>1350</v>
      </c>
      <c r="B36" s="10" t="s">
        <v>4</v>
      </c>
      <c r="C36" s="11" t="s">
        <v>4</v>
      </c>
      <c r="D36" s="11" t="s">
        <v>4</v>
      </c>
      <c r="E36" s="11" t="s">
        <v>4</v>
      </c>
      <c r="F36" s="11" t="s">
        <v>4</v>
      </c>
      <c r="G36" s="11" t="s">
        <v>4</v>
      </c>
      <c r="H36" s="11" t="s">
        <v>4</v>
      </c>
      <c r="I36" s="11" t="s">
        <v>4</v>
      </c>
      <c r="J36" s="11" t="s">
        <v>4</v>
      </c>
      <c r="K36" s="11" t="s">
        <v>4</v>
      </c>
      <c r="L36" s="11" t="s">
        <v>4</v>
      </c>
      <c r="M36" s="11" t="s">
        <v>4</v>
      </c>
      <c r="N36" s="11" t="s">
        <v>4</v>
      </c>
      <c r="O36" s="11" t="s">
        <v>4</v>
      </c>
      <c r="P36" s="11" t="s">
        <v>4</v>
      </c>
      <c r="Q36" s="11" t="s">
        <v>4</v>
      </c>
      <c r="R36" s="11" t="s">
        <v>4</v>
      </c>
      <c r="S36" s="11" t="s">
        <v>4</v>
      </c>
      <c r="T36" s="11" t="s">
        <v>4</v>
      </c>
      <c r="U36" s="15" t="s">
        <v>4</v>
      </c>
    </row>
    <row r="37" spans="1:21" x14ac:dyDescent="0.25">
      <c r="A37" s="6">
        <v>1500</v>
      </c>
      <c r="B37" s="10" t="s">
        <v>4</v>
      </c>
      <c r="C37" s="11" t="s">
        <v>4</v>
      </c>
      <c r="D37" s="11" t="s">
        <v>4</v>
      </c>
      <c r="E37" s="11" t="s">
        <v>4</v>
      </c>
      <c r="F37" s="11" t="s">
        <v>4</v>
      </c>
      <c r="G37" s="11" t="s">
        <v>4</v>
      </c>
      <c r="H37" s="11" t="s">
        <v>4</v>
      </c>
      <c r="I37" s="11" t="s">
        <v>4</v>
      </c>
      <c r="J37" s="11" t="s">
        <v>4</v>
      </c>
      <c r="K37" s="11" t="s">
        <v>4</v>
      </c>
      <c r="L37" s="11" t="s">
        <v>4</v>
      </c>
      <c r="M37" s="11" t="s">
        <v>4</v>
      </c>
      <c r="N37" s="11" t="s">
        <v>4</v>
      </c>
      <c r="O37" s="11" t="s">
        <v>4</v>
      </c>
      <c r="P37" s="11" t="s">
        <v>4</v>
      </c>
      <c r="Q37" s="11" t="s">
        <v>4</v>
      </c>
      <c r="R37" s="11" t="s">
        <v>4</v>
      </c>
      <c r="S37" s="11" t="s">
        <v>4</v>
      </c>
      <c r="T37" s="11" t="s">
        <v>4</v>
      </c>
      <c r="U37" s="15" t="s">
        <v>4</v>
      </c>
    </row>
    <row r="38" spans="1:21" x14ac:dyDescent="0.25">
      <c r="A38" s="6">
        <v>1650</v>
      </c>
      <c r="B38" s="10" t="s">
        <v>4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 t="s">
        <v>4</v>
      </c>
      <c r="K38" s="11" t="s">
        <v>4</v>
      </c>
      <c r="L38" s="11" t="s">
        <v>4</v>
      </c>
      <c r="M38" s="11" t="s">
        <v>4</v>
      </c>
      <c r="N38" s="11" t="s">
        <v>4</v>
      </c>
      <c r="O38" s="11" t="s">
        <v>4</v>
      </c>
      <c r="P38" s="11" t="s">
        <v>4</v>
      </c>
      <c r="Q38" s="11" t="s">
        <v>4</v>
      </c>
      <c r="R38" s="11" t="s">
        <v>4</v>
      </c>
      <c r="S38" s="11" t="s">
        <v>4</v>
      </c>
      <c r="T38" s="11" t="s">
        <v>4</v>
      </c>
      <c r="U38" s="15" t="s">
        <v>4</v>
      </c>
    </row>
    <row r="39" spans="1:21" x14ac:dyDescent="0.25">
      <c r="A39" s="6">
        <v>1800</v>
      </c>
      <c r="B39" s="10" t="s">
        <v>4</v>
      </c>
      <c r="C39" s="11" t="s">
        <v>4</v>
      </c>
      <c r="D39" s="11" t="s">
        <v>4</v>
      </c>
      <c r="E39" s="11" t="s">
        <v>4</v>
      </c>
      <c r="F39" s="11" t="s">
        <v>4</v>
      </c>
      <c r="G39" s="11" t="s">
        <v>4</v>
      </c>
      <c r="H39" s="11" t="s">
        <v>4</v>
      </c>
      <c r="I39" s="11" t="s">
        <v>4</v>
      </c>
      <c r="J39" s="11" t="s">
        <v>4</v>
      </c>
      <c r="K39" s="11" t="s">
        <v>4</v>
      </c>
      <c r="L39" s="11" t="s">
        <v>4</v>
      </c>
      <c r="M39" s="11" t="s">
        <v>4</v>
      </c>
      <c r="N39" s="11" t="s">
        <v>4</v>
      </c>
      <c r="O39" s="11" t="s">
        <v>4</v>
      </c>
      <c r="P39" s="11" t="s">
        <v>4</v>
      </c>
      <c r="Q39" s="11" t="s">
        <v>4</v>
      </c>
      <c r="R39" s="11" t="s">
        <v>4</v>
      </c>
      <c r="S39" s="11" t="s">
        <v>4</v>
      </c>
      <c r="T39" s="11" t="s">
        <v>4</v>
      </c>
      <c r="U39" s="15" t="s">
        <v>4</v>
      </c>
    </row>
    <row r="40" spans="1:21" x14ac:dyDescent="0.25">
      <c r="A40" s="6">
        <v>1950</v>
      </c>
      <c r="B40" s="10" t="s">
        <v>4</v>
      </c>
      <c r="C40" s="11" t="s">
        <v>4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1" t="s">
        <v>4</v>
      </c>
      <c r="K40" s="11" t="s">
        <v>4</v>
      </c>
      <c r="L40" s="11" t="s">
        <v>4</v>
      </c>
      <c r="M40" s="11" t="s">
        <v>4</v>
      </c>
      <c r="N40" s="11" t="s">
        <v>4</v>
      </c>
      <c r="O40" s="11" t="s">
        <v>4</v>
      </c>
      <c r="P40" s="11" t="s">
        <v>4</v>
      </c>
      <c r="Q40" s="11" t="s">
        <v>4</v>
      </c>
      <c r="R40" s="11" t="s">
        <v>4</v>
      </c>
      <c r="S40" s="11" t="s">
        <v>4</v>
      </c>
      <c r="T40" s="11" t="s">
        <v>4</v>
      </c>
      <c r="U40" s="15" t="s">
        <v>4</v>
      </c>
    </row>
    <row r="41" spans="1:21" x14ac:dyDescent="0.25">
      <c r="A41" s="6">
        <v>2100</v>
      </c>
      <c r="B41" s="10" t="s">
        <v>4</v>
      </c>
      <c r="C41" s="11" t="s">
        <v>4</v>
      </c>
      <c r="D41" s="11" t="s">
        <v>4</v>
      </c>
      <c r="E41" s="11" t="s">
        <v>4</v>
      </c>
      <c r="F41" s="11" t="s">
        <v>4</v>
      </c>
      <c r="G41" s="11" t="s">
        <v>4</v>
      </c>
      <c r="H41" s="11" t="s">
        <v>4</v>
      </c>
      <c r="I41" s="11" t="s">
        <v>4</v>
      </c>
      <c r="J41" s="11" t="s">
        <v>4</v>
      </c>
      <c r="K41" s="11" t="s">
        <v>4</v>
      </c>
      <c r="L41" s="11" t="s">
        <v>4</v>
      </c>
      <c r="M41" s="11" t="s">
        <v>4</v>
      </c>
      <c r="N41" s="11" t="s">
        <v>4</v>
      </c>
      <c r="O41" s="11" t="s">
        <v>4</v>
      </c>
      <c r="P41" s="11" t="s">
        <v>4</v>
      </c>
      <c r="Q41" s="11" t="s">
        <v>4</v>
      </c>
      <c r="R41" s="11" t="s">
        <v>4</v>
      </c>
      <c r="S41" s="11" t="s">
        <v>4</v>
      </c>
      <c r="T41" s="11" t="s">
        <v>4</v>
      </c>
      <c r="U41" s="15" t="s">
        <v>4</v>
      </c>
    </row>
    <row r="42" spans="1:21" x14ac:dyDescent="0.25">
      <c r="A42" s="6">
        <v>2250</v>
      </c>
      <c r="B42" s="10" t="s">
        <v>4</v>
      </c>
      <c r="C42" s="11" t="s">
        <v>4</v>
      </c>
      <c r="D42" s="11" t="s">
        <v>4</v>
      </c>
      <c r="E42" s="11" t="s">
        <v>4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  <c r="K42" s="11" t="s">
        <v>4</v>
      </c>
      <c r="L42" s="11" t="s">
        <v>4</v>
      </c>
      <c r="M42" s="11" t="s">
        <v>4</v>
      </c>
      <c r="N42" s="11" t="s">
        <v>4</v>
      </c>
      <c r="O42" s="11" t="s">
        <v>4</v>
      </c>
      <c r="P42" s="11" t="s">
        <v>4</v>
      </c>
      <c r="Q42" s="11" t="s">
        <v>4</v>
      </c>
      <c r="R42" s="11" t="s">
        <v>4</v>
      </c>
      <c r="S42" s="11" t="s">
        <v>4</v>
      </c>
      <c r="T42" s="11" t="s">
        <v>4</v>
      </c>
      <c r="U42" s="15" t="s">
        <v>4</v>
      </c>
    </row>
    <row r="43" spans="1:21" x14ac:dyDescent="0.25">
      <c r="A43" s="6">
        <v>2400</v>
      </c>
      <c r="B43" s="10" t="s">
        <v>4</v>
      </c>
      <c r="C43" s="11" t="s">
        <v>4</v>
      </c>
      <c r="D43" s="11" t="s">
        <v>4</v>
      </c>
      <c r="E43" s="11" t="s">
        <v>4</v>
      </c>
      <c r="F43" s="11" t="s">
        <v>4</v>
      </c>
      <c r="G43" s="11" t="s">
        <v>4</v>
      </c>
      <c r="H43" s="11" t="s">
        <v>4</v>
      </c>
      <c r="I43" s="11" t="s">
        <v>4</v>
      </c>
      <c r="J43" s="11" t="s">
        <v>4</v>
      </c>
      <c r="K43" s="11" t="s">
        <v>4</v>
      </c>
      <c r="L43" s="11" t="s">
        <v>4</v>
      </c>
      <c r="M43" s="11" t="s">
        <v>4</v>
      </c>
      <c r="N43" s="11" t="s">
        <v>4</v>
      </c>
      <c r="O43" s="11" t="s">
        <v>4</v>
      </c>
      <c r="P43" s="11" t="s">
        <v>4</v>
      </c>
      <c r="Q43" s="11" t="s">
        <v>4</v>
      </c>
      <c r="R43" s="11" t="s">
        <v>4</v>
      </c>
      <c r="S43" s="11" t="s">
        <v>4</v>
      </c>
      <c r="T43" s="11" t="s">
        <v>4</v>
      </c>
      <c r="U43" s="15" t="s">
        <v>4</v>
      </c>
    </row>
    <row r="44" spans="1:21" x14ac:dyDescent="0.25">
      <c r="A44" s="6">
        <v>2550</v>
      </c>
      <c r="B44" s="10" t="s">
        <v>4</v>
      </c>
      <c r="C44" s="11" t="s">
        <v>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11" t="s">
        <v>4</v>
      </c>
      <c r="M44" s="11" t="s">
        <v>4</v>
      </c>
      <c r="N44" s="11" t="s">
        <v>4</v>
      </c>
      <c r="O44" s="11" t="s">
        <v>4</v>
      </c>
      <c r="P44" s="11" t="s">
        <v>4</v>
      </c>
      <c r="Q44" s="11" t="s">
        <v>4</v>
      </c>
      <c r="R44" s="11" t="s">
        <v>4</v>
      </c>
      <c r="S44" s="11" t="s">
        <v>4</v>
      </c>
      <c r="T44" s="11" t="s">
        <v>4</v>
      </c>
      <c r="U44" s="15" t="s">
        <v>4</v>
      </c>
    </row>
    <row r="45" spans="1:21" x14ac:dyDescent="0.25">
      <c r="A45" s="6">
        <v>2700</v>
      </c>
      <c r="B45" s="10" t="s">
        <v>4</v>
      </c>
      <c r="C45" s="11" t="s">
        <v>4</v>
      </c>
      <c r="D45" s="11" t="s">
        <v>4</v>
      </c>
      <c r="E45" s="11" t="s">
        <v>4</v>
      </c>
      <c r="F45" s="11" t="s">
        <v>4</v>
      </c>
      <c r="G45" s="11" t="s">
        <v>4</v>
      </c>
      <c r="H45" s="11" t="s">
        <v>4</v>
      </c>
      <c r="I45" s="11" t="s">
        <v>4</v>
      </c>
      <c r="J45" s="11" t="s">
        <v>4</v>
      </c>
      <c r="K45" s="11" t="s">
        <v>4</v>
      </c>
      <c r="L45" s="11" t="s">
        <v>4</v>
      </c>
      <c r="M45" s="11" t="s">
        <v>4</v>
      </c>
      <c r="N45" s="11" t="s">
        <v>4</v>
      </c>
      <c r="O45" s="11" t="s">
        <v>4</v>
      </c>
      <c r="P45" s="11" t="s">
        <v>4</v>
      </c>
      <c r="Q45" s="11" t="s">
        <v>4</v>
      </c>
      <c r="R45" s="11" t="s">
        <v>4</v>
      </c>
      <c r="S45" s="11" t="s">
        <v>4</v>
      </c>
      <c r="T45" s="11" t="s">
        <v>4</v>
      </c>
      <c r="U45" s="15" t="s">
        <v>4</v>
      </c>
    </row>
    <row r="46" spans="1:21" x14ac:dyDescent="0.25">
      <c r="A46" s="6">
        <v>3000</v>
      </c>
      <c r="B46" s="10" t="s">
        <v>4</v>
      </c>
      <c r="C46" s="11" t="s">
        <v>4</v>
      </c>
      <c r="D46" s="11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4</v>
      </c>
      <c r="J46" s="11" t="s">
        <v>4</v>
      </c>
      <c r="K46" s="11" t="s">
        <v>4</v>
      </c>
      <c r="L46" s="11" t="s">
        <v>4</v>
      </c>
      <c r="M46" s="11" t="s">
        <v>4</v>
      </c>
      <c r="N46" s="11" t="s">
        <v>4</v>
      </c>
      <c r="O46" s="11" t="s">
        <v>4</v>
      </c>
      <c r="P46" s="11" t="s">
        <v>4</v>
      </c>
      <c r="Q46" s="11" t="s">
        <v>4</v>
      </c>
      <c r="R46" s="11" t="s">
        <v>4</v>
      </c>
      <c r="S46" s="11" t="s">
        <v>4</v>
      </c>
      <c r="T46" s="11" t="s">
        <v>4</v>
      </c>
      <c r="U46" s="15" t="s">
        <v>4</v>
      </c>
    </row>
    <row r="47" spans="1:21" x14ac:dyDescent="0.25">
      <c r="A47" s="7" t="s">
        <v>42</v>
      </c>
    </row>
  </sheetData>
  <mergeCells count="2">
    <mergeCell ref="A15:U15"/>
    <mergeCell ref="L2:N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/>
  </sheetPr>
  <dimension ref="A1:AI53"/>
  <sheetViews>
    <sheetView tabSelected="1" zoomScaleNormal="100" workbookViewId="0">
      <selection activeCell="A2" sqref="A2"/>
    </sheetView>
  </sheetViews>
  <sheetFormatPr defaultRowHeight="15" x14ac:dyDescent="0.25"/>
  <cols>
    <col min="1" max="1" width="15.5703125" style="20" bestFit="1" customWidth="1"/>
    <col min="2" max="2" width="13.7109375" style="20" bestFit="1" customWidth="1"/>
    <col min="3" max="3" width="29.7109375" style="20" bestFit="1" customWidth="1"/>
    <col min="4" max="4" width="13.42578125" style="20" bestFit="1" customWidth="1"/>
    <col min="5" max="5" width="18.85546875" style="20" bestFit="1" customWidth="1"/>
    <col min="6" max="6" width="13.28515625" style="20" bestFit="1" customWidth="1"/>
    <col min="7" max="7" width="9.140625" style="20" bestFit="1" customWidth="1"/>
    <col min="8" max="8" width="9.7109375" style="20" bestFit="1" customWidth="1"/>
    <col min="9" max="9" width="10.28515625" style="20" bestFit="1" customWidth="1"/>
    <col min="10" max="11" width="32.28515625" style="20" bestFit="1" customWidth="1"/>
    <col min="12" max="12" width="10.140625" style="20" bestFit="1" customWidth="1"/>
    <col min="13" max="13" width="10.5703125" style="20" bestFit="1" customWidth="1"/>
    <col min="14" max="14" width="16.5703125" style="20" bestFit="1" customWidth="1"/>
    <col min="15" max="15" width="16.5703125" style="20" customWidth="1"/>
    <col min="16" max="16" width="12.85546875" style="20" bestFit="1" customWidth="1"/>
    <col min="17" max="17" width="13.85546875" style="20" bestFit="1" customWidth="1"/>
    <col min="18" max="18" width="15.42578125" style="20" bestFit="1" customWidth="1"/>
    <col min="19" max="19" width="11.28515625" style="20" bestFit="1" customWidth="1"/>
    <col min="20" max="20" width="19.7109375" style="20" bestFit="1" customWidth="1"/>
    <col min="21" max="21" width="15.85546875" style="20" bestFit="1" customWidth="1"/>
    <col min="22" max="22" width="14.5703125" style="20" bestFit="1" customWidth="1"/>
    <col min="23" max="32" width="13.7109375" style="20" bestFit="1" customWidth="1"/>
    <col min="33" max="33" width="10.28515625" style="20" bestFit="1" customWidth="1"/>
    <col min="34" max="34" width="5.42578125" style="20" bestFit="1" customWidth="1"/>
    <col min="35" max="35" width="14.28515625" style="20" customWidth="1"/>
    <col min="36" max="16384" width="9.140625" style="20"/>
  </cols>
  <sheetData>
    <row r="1" spans="1:35" x14ac:dyDescent="0.25">
      <c r="B1" s="20">
        <v>2014</v>
      </c>
      <c r="C1" s="20" t="s">
        <v>22</v>
      </c>
    </row>
    <row r="2" spans="1:35" x14ac:dyDescent="0.25">
      <c r="B2" s="20">
        <v>2013</v>
      </c>
      <c r="C2" s="20" t="s">
        <v>23</v>
      </c>
    </row>
    <row r="3" spans="1:35" x14ac:dyDescent="0.25">
      <c r="B3" s="21">
        <v>0.02</v>
      </c>
      <c r="C3" s="20" t="s">
        <v>25</v>
      </c>
    </row>
    <row r="4" spans="1:35" x14ac:dyDescent="0.25">
      <c r="B4" s="21"/>
    </row>
    <row r="5" spans="1:35" ht="24.75" customHeight="1" x14ac:dyDescent="0.25">
      <c r="A5" s="56" t="s">
        <v>35</v>
      </c>
      <c r="B5" s="57"/>
      <c r="C5" s="57"/>
      <c r="D5" s="57"/>
      <c r="E5" s="58"/>
      <c r="F5" s="56" t="s">
        <v>10</v>
      </c>
      <c r="G5" s="58"/>
      <c r="H5" s="56" t="s">
        <v>11</v>
      </c>
      <c r="I5" s="57"/>
      <c r="J5" s="57"/>
      <c r="K5" s="57"/>
      <c r="L5" s="57"/>
      <c r="M5" s="57"/>
      <c r="N5" s="58"/>
      <c r="O5" s="43"/>
      <c r="P5" s="56" t="s">
        <v>12</v>
      </c>
      <c r="Q5" s="58"/>
      <c r="R5" s="56" t="s">
        <v>13</v>
      </c>
      <c r="S5" s="57"/>
      <c r="T5" s="57"/>
      <c r="U5" s="57"/>
      <c r="V5" s="58"/>
      <c r="W5" s="56" t="s">
        <v>19</v>
      </c>
      <c r="X5" s="57"/>
      <c r="Y5" s="57"/>
      <c r="Z5" s="57"/>
      <c r="AA5" s="57"/>
      <c r="AB5" s="57"/>
      <c r="AC5" s="57"/>
      <c r="AD5" s="59"/>
      <c r="AE5" s="59"/>
      <c r="AF5" s="60"/>
      <c r="AG5" s="56" t="s">
        <v>21</v>
      </c>
      <c r="AH5" s="57"/>
      <c r="AI5" s="58"/>
    </row>
    <row r="6" spans="1:35" s="28" customFormat="1" ht="30.75" customHeight="1" x14ac:dyDescent="0.25">
      <c r="A6" s="22" t="s">
        <v>7</v>
      </c>
      <c r="B6" s="23" t="s">
        <v>8</v>
      </c>
      <c r="C6" s="23" t="s">
        <v>0</v>
      </c>
      <c r="D6" s="23" t="s">
        <v>34</v>
      </c>
      <c r="E6" s="24" t="s">
        <v>48</v>
      </c>
      <c r="F6" s="22" t="s">
        <v>14</v>
      </c>
      <c r="G6" s="25" t="s">
        <v>15</v>
      </c>
      <c r="H6" s="26" t="s">
        <v>44</v>
      </c>
      <c r="I6" s="27" t="s">
        <v>1</v>
      </c>
      <c r="J6" s="27" t="s">
        <v>30</v>
      </c>
      <c r="K6" s="27" t="s">
        <v>31</v>
      </c>
      <c r="L6" s="27" t="s">
        <v>63</v>
      </c>
      <c r="M6" s="27" t="s">
        <v>64</v>
      </c>
      <c r="N6" s="25" t="s">
        <v>2</v>
      </c>
      <c r="O6" s="27" t="s">
        <v>86</v>
      </c>
      <c r="P6" s="26" t="s">
        <v>18</v>
      </c>
      <c r="Q6" s="24" t="s">
        <v>20</v>
      </c>
      <c r="R6" s="26" t="s">
        <v>16</v>
      </c>
      <c r="S6" s="27" t="s">
        <v>17</v>
      </c>
      <c r="T6" s="27" t="s">
        <v>3</v>
      </c>
      <c r="U6" s="27" t="s">
        <v>41</v>
      </c>
      <c r="V6" s="24" t="s">
        <v>47</v>
      </c>
      <c r="W6" s="26">
        <f>$B$1</f>
        <v>2014</v>
      </c>
      <c r="X6" s="27">
        <f>W6+1</f>
        <v>2015</v>
      </c>
      <c r="Y6" s="27">
        <f t="shared" ref="Y6:AF6" si="0">X6+1</f>
        <v>2016</v>
      </c>
      <c r="Z6" s="27">
        <f t="shared" si="0"/>
        <v>2017</v>
      </c>
      <c r="AA6" s="27">
        <f t="shared" si="0"/>
        <v>2018</v>
      </c>
      <c r="AB6" s="27">
        <f t="shared" si="0"/>
        <v>2019</v>
      </c>
      <c r="AC6" s="27">
        <f t="shared" si="0"/>
        <v>2020</v>
      </c>
      <c r="AD6" s="27">
        <f t="shared" si="0"/>
        <v>2021</v>
      </c>
      <c r="AE6" s="27">
        <f t="shared" si="0"/>
        <v>2022</v>
      </c>
      <c r="AF6" s="24">
        <f t="shared" si="0"/>
        <v>2023</v>
      </c>
      <c r="AG6" s="22" t="s">
        <v>46</v>
      </c>
      <c r="AH6" s="27" t="s">
        <v>45</v>
      </c>
      <c r="AI6" s="24" t="s">
        <v>24</v>
      </c>
    </row>
    <row r="7" spans="1:35" ht="18" customHeight="1" x14ac:dyDescent="0.25">
      <c r="A7" s="30" t="s">
        <v>87</v>
      </c>
      <c r="B7" s="31" t="s">
        <v>109</v>
      </c>
      <c r="C7" s="31" t="s">
        <v>69</v>
      </c>
      <c r="D7" s="29" t="s">
        <v>26</v>
      </c>
      <c r="E7" s="32" t="s">
        <v>43</v>
      </c>
      <c r="F7" s="30" t="s">
        <v>32</v>
      </c>
      <c r="G7" s="33" t="s">
        <v>4</v>
      </c>
      <c r="H7" s="30" t="s">
        <v>6</v>
      </c>
      <c r="I7" s="29">
        <v>558</v>
      </c>
      <c r="J7" s="34" t="s">
        <v>129</v>
      </c>
      <c r="K7" s="34" t="s">
        <v>133</v>
      </c>
      <c r="L7" s="29">
        <v>200</v>
      </c>
      <c r="M7" s="29">
        <v>2</v>
      </c>
      <c r="N7" s="33" t="s">
        <v>40</v>
      </c>
      <c r="O7" s="29">
        <v>6</v>
      </c>
      <c r="P7" s="35">
        <v>1995</v>
      </c>
      <c r="Q7" s="36">
        <f t="shared" ref="Q7:Q28" si="1">IF(U7="",P7,U7)</f>
        <v>1995</v>
      </c>
      <c r="R7" s="37" t="s">
        <v>4</v>
      </c>
      <c r="S7" s="38"/>
      <c r="T7" s="29">
        <f>VLOOKUP(N7,LOOKUP!$L$4:$N$12,3,FALSE)</f>
        <v>75</v>
      </c>
      <c r="U7" s="29"/>
      <c r="V7" s="39"/>
      <c r="W7" s="40" t="str">
        <f>IF(W$6&lt;$P7+$T7,"FUNCTIONING",IF(W$6&gt;=$P7+$T7,"REVIEW","ERROR"))</f>
        <v>FUNCTIONING</v>
      </c>
      <c r="X7" s="40" t="str">
        <f t="shared" ref="X7:AF22" si="2">IF(X$6&lt;$P7+$T7,"FUNCTIONING",IF(X$6&gt;=$P7+$T7,"REVIEW","ERROR"))</f>
        <v>FUNCTIONING</v>
      </c>
      <c r="Y7" s="40" t="str">
        <f t="shared" si="2"/>
        <v>FUNCTIONING</v>
      </c>
      <c r="Z7" s="40" t="str">
        <f t="shared" si="2"/>
        <v>FUNCTIONING</v>
      </c>
      <c r="AA7" s="40" t="str">
        <f t="shared" si="2"/>
        <v>FUNCTIONING</v>
      </c>
      <c r="AB7" s="40" t="str">
        <f t="shared" si="2"/>
        <v>FUNCTIONING</v>
      </c>
      <c r="AC7" s="40" t="str">
        <f t="shared" si="2"/>
        <v>FUNCTIONING</v>
      </c>
      <c r="AD7" s="40" t="str">
        <f t="shared" si="2"/>
        <v>FUNCTIONING</v>
      </c>
      <c r="AE7" s="40" t="str">
        <f t="shared" si="2"/>
        <v>FUNCTIONING</v>
      </c>
      <c r="AF7" s="40" t="str">
        <f t="shared" si="2"/>
        <v>FUNCTIONING</v>
      </c>
      <c r="AG7" s="41">
        <f>(VLOOKUP(L7,LOOKUP!$A$18:$V$47,(LOOKUP(M7,LOOKUP!$B$17:$V$17,LOOKUP!$B$16:$V$16)),FALSE))*(VLOOKUP(N7,LOOKUP!$L$4:$N$12,2,FALSE))</f>
        <v>610</v>
      </c>
      <c r="AH7" s="29" t="s">
        <v>6</v>
      </c>
      <c r="AI7" s="42">
        <f t="shared" ref="AI7:AI28" si="3">I7*AG7</f>
        <v>340380</v>
      </c>
    </row>
    <row r="8" spans="1:35" ht="18" customHeight="1" x14ac:dyDescent="0.25">
      <c r="A8" s="30" t="s">
        <v>88</v>
      </c>
      <c r="B8" s="31" t="s">
        <v>110</v>
      </c>
      <c r="C8" s="31" t="s">
        <v>69</v>
      </c>
      <c r="D8" s="29" t="s">
        <v>26</v>
      </c>
      <c r="E8" s="32" t="s">
        <v>43</v>
      </c>
      <c r="F8" s="30" t="s">
        <v>32</v>
      </c>
      <c r="G8" s="33" t="s">
        <v>4</v>
      </c>
      <c r="H8" s="30" t="s">
        <v>6</v>
      </c>
      <c r="I8" s="29">
        <v>206</v>
      </c>
      <c r="J8" s="29" t="s">
        <v>130</v>
      </c>
      <c r="K8" s="29" t="s">
        <v>67</v>
      </c>
      <c r="L8" s="29">
        <v>200</v>
      </c>
      <c r="M8" s="29">
        <v>2</v>
      </c>
      <c r="N8" s="33" t="s">
        <v>40</v>
      </c>
      <c r="O8" s="29">
        <v>3</v>
      </c>
      <c r="P8" s="35">
        <v>1995</v>
      </c>
      <c r="Q8" s="36">
        <f t="shared" si="1"/>
        <v>1995</v>
      </c>
      <c r="R8" s="37" t="s">
        <v>4</v>
      </c>
      <c r="S8" s="38"/>
      <c r="T8" s="29">
        <f>VLOOKUP(N8,LOOKUP!$L$4:$N$12,3,FALSE)</f>
        <v>75</v>
      </c>
      <c r="U8" s="29"/>
      <c r="V8" s="33"/>
      <c r="W8" s="40" t="str">
        <f t="shared" ref="W8:AF30" si="4">IF(W$6&lt;$P8+$T8,"FUNCTIONING",IF(W$6&gt;=$P8+$T8,"REVIEW","ERROR"))</f>
        <v>FUNCTIONING</v>
      </c>
      <c r="X8" s="40" t="str">
        <f t="shared" si="2"/>
        <v>FUNCTIONING</v>
      </c>
      <c r="Y8" s="40" t="str">
        <f t="shared" si="2"/>
        <v>FUNCTIONING</v>
      </c>
      <c r="Z8" s="40" t="str">
        <f t="shared" si="2"/>
        <v>FUNCTIONING</v>
      </c>
      <c r="AA8" s="40" t="str">
        <f t="shared" si="2"/>
        <v>FUNCTIONING</v>
      </c>
      <c r="AB8" s="40" t="str">
        <f t="shared" si="2"/>
        <v>FUNCTIONING</v>
      </c>
      <c r="AC8" s="40" t="str">
        <f t="shared" si="2"/>
        <v>FUNCTIONING</v>
      </c>
      <c r="AD8" s="40" t="str">
        <f t="shared" si="2"/>
        <v>FUNCTIONING</v>
      </c>
      <c r="AE8" s="40" t="str">
        <f t="shared" si="2"/>
        <v>FUNCTIONING</v>
      </c>
      <c r="AF8" s="40" t="str">
        <f t="shared" si="2"/>
        <v>FUNCTIONING</v>
      </c>
      <c r="AG8" s="41">
        <f>(VLOOKUP(L8,LOOKUP!$A$18:$V$47,(LOOKUP(M8,LOOKUP!$B$17:$V$17,LOOKUP!$B$16:$V$16)),FALSE))*(VLOOKUP(N8,LOOKUP!$L$4:$N$12,2,FALSE))</f>
        <v>610</v>
      </c>
      <c r="AH8" s="29" t="s">
        <v>6</v>
      </c>
      <c r="AI8" s="42">
        <f t="shared" si="3"/>
        <v>125660</v>
      </c>
    </row>
    <row r="9" spans="1:35" ht="18" customHeight="1" x14ac:dyDescent="0.25">
      <c r="A9" s="30" t="s">
        <v>89</v>
      </c>
      <c r="B9" s="31" t="s">
        <v>135</v>
      </c>
      <c r="C9" s="31" t="s">
        <v>145</v>
      </c>
      <c r="D9" s="29" t="s">
        <v>27</v>
      </c>
      <c r="E9" s="32" t="s">
        <v>43</v>
      </c>
      <c r="F9" s="30" t="s">
        <v>32</v>
      </c>
      <c r="G9" s="33" t="s">
        <v>4</v>
      </c>
      <c r="H9" s="30" t="s">
        <v>6</v>
      </c>
      <c r="I9" s="29">
        <v>562</v>
      </c>
      <c r="J9" s="29" t="s">
        <v>131</v>
      </c>
      <c r="K9" s="29" t="s">
        <v>67</v>
      </c>
      <c r="L9" s="29">
        <v>150</v>
      </c>
      <c r="M9" s="29">
        <v>2</v>
      </c>
      <c r="N9" s="33" t="s">
        <v>40</v>
      </c>
      <c r="O9" s="29">
        <v>0</v>
      </c>
      <c r="P9" s="35">
        <v>1995</v>
      </c>
      <c r="Q9" s="36">
        <f t="shared" si="1"/>
        <v>1995</v>
      </c>
      <c r="R9" s="37" t="s">
        <v>4</v>
      </c>
      <c r="S9" s="38"/>
      <c r="T9" s="29">
        <f>VLOOKUP(N9,LOOKUP!$L$4:$N$12,3,FALSE)</f>
        <v>75</v>
      </c>
      <c r="U9" s="29"/>
      <c r="V9" s="33"/>
      <c r="W9" s="40" t="str">
        <f t="shared" si="4"/>
        <v>FUNCTIONING</v>
      </c>
      <c r="X9" s="40" t="str">
        <f t="shared" si="2"/>
        <v>FUNCTIONING</v>
      </c>
      <c r="Y9" s="40" t="str">
        <f t="shared" si="2"/>
        <v>FUNCTIONING</v>
      </c>
      <c r="Z9" s="40" t="str">
        <f t="shared" si="2"/>
        <v>FUNCTIONING</v>
      </c>
      <c r="AA9" s="40" t="str">
        <f t="shared" si="2"/>
        <v>FUNCTIONING</v>
      </c>
      <c r="AB9" s="40" t="str">
        <f t="shared" si="2"/>
        <v>FUNCTIONING</v>
      </c>
      <c r="AC9" s="40" t="str">
        <f t="shared" si="2"/>
        <v>FUNCTIONING</v>
      </c>
      <c r="AD9" s="40" t="str">
        <f t="shared" si="2"/>
        <v>FUNCTIONING</v>
      </c>
      <c r="AE9" s="40" t="str">
        <f t="shared" si="2"/>
        <v>FUNCTIONING</v>
      </c>
      <c r="AF9" s="40" t="str">
        <f t="shared" si="2"/>
        <v>FUNCTIONING</v>
      </c>
      <c r="AG9" s="41">
        <f>(VLOOKUP(L9,LOOKUP!$A$18:$V$47,(LOOKUP(M9,LOOKUP!$B$17:$V$17,LOOKUP!$B$16:$V$16)),FALSE))*(VLOOKUP(N9,LOOKUP!$L$4:$N$12,2,FALSE))</f>
        <v>560</v>
      </c>
      <c r="AH9" s="29" t="s">
        <v>6</v>
      </c>
      <c r="AI9" s="42">
        <f t="shared" si="3"/>
        <v>314720</v>
      </c>
    </row>
    <row r="10" spans="1:35" ht="18" customHeight="1" x14ac:dyDescent="0.25">
      <c r="A10" s="30" t="s">
        <v>90</v>
      </c>
      <c r="B10" s="31" t="s">
        <v>111</v>
      </c>
      <c r="C10" s="31" t="s">
        <v>69</v>
      </c>
      <c r="D10" s="29" t="s">
        <v>26</v>
      </c>
      <c r="E10" s="32" t="s">
        <v>43</v>
      </c>
      <c r="F10" s="30" t="s">
        <v>32</v>
      </c>
      <c r="G10" s="33" t="s">
        <v>4</v>
      </c>
      <c r="H10" s="30" t="s">
        <v>6</v>
      </c>
      <c r="I10" s="29">
        <v>876</v>
      </c>
      <c r="J10" s="29" t="s">
        <v>67</v>
      </c>
      <c r="K10" s="29" t="s">
        <v>132</v>
      </c>
      <c r="L10" s="29">
        <v>250</v>
      </c>
      <c r="M10" s="29">
        <v>2</v>
      </c>
      <c r="N10" s="33" t="s">
        <v>40</v>
      </c>
      <c r="O10" s="29">
        <v>11</v>
      </c>
      <c r="P10" s="35">
        <v>1995</v>
      </c>
      <c r="Q10" s="36">
        <f t="shared" si="1"/>
        <v>1995</v>
      </c>
      <c r="R10" s="37" t="s">
        <v>4</v>
      </c>
      <c r="S10" s="38"/>
      <c r="T10" s="29">
        <f>VLOOKUP(N10,LOOKUP!$L$4:$N$12,3,FALSE)</f>
        <v>75</v>
      </c>
      <c r="U10" s="29"/>
      <c r="V10" s="33"/>
      <c r="W10" s="40" t="str">
        <f t="shared" si="4"/>
        <v>FUNCTIONING</v>
      </c>
      <c r="X10" s="40" t="str">
        <f t="shared" si="2"/>
        <v>FUNCTIONING</v>
      </c>
      <c r="Y10" s="40" t="str">
        <f t="shared" si="2"/>
        <v>FUNCTIONING</v>
      </c>
      <c r="Z10" s="40" t="str">
        <f t="shared" si="2"/>
        <v>FUNCTIONING</v>
      </c>
      <c r="AA10" s="40" t="str">
        <f t="shared" si="2"/>
        <v>FUNCTIONING</v>
      </c>
      <c r="AB10" s="40" t="str">
        <f t="shared" si="2"/>
        <v>FUNCTIONING</v>
      </c>
      <c r="AC10" s="40" t="str">
        <f t="shared" si="2"/>
        <v>FUNCTIONING</v>
      </c>
      <c r="AD10" s="40" t="str">
        <f t="shared" si="2"/>
        <v>FUNCTIONING</v>
      </c>
      <c r="AE10" s="40" t="str">
        <f t="shared" si="2"/>
        <v>FUNCTIONING</v>
      </c>
      <c r="AF10" s="40" t="str">
        <f t="shared" si="2"/>
        <v>FUNCTIONING</v>
      </c>
      <c r="AG10" s="41">
        <f>(VLOOKUP(L10,LOOKUP!$A$18:$V$47,(LOOKUP(M10,LOOKUP!$B$17:$V$17,LOOKUP!$B$16:$V$16)),FALSE))*(VLOOKUP(N10,LOOKUP!$L$4:$N$12,2,FALSE))</f>
        <v>650</v>
      </c>
      <c r="AH10" s="29" t="s">
        <v>6</v>
      </c>
      <c r="AI10" s="42">
        <f t="shared" si="3"/>
        <v>569400</v>
      </c>
    </row>
    <row r="11" spans="1:35" ht="18" customHeight="1" x14ac:dyDescent="0.25">
      <c r="A11" s="30" t="s">
        <v>91</v>
      </c>
      <c r="B11" s="31" t="s">
        <v>112</v>
      </c>
      <c r="C11" s="31" t="s">
        <v>138</v>
      </c>
      <c r="D11" s="29" t="s">
        <v>26</v>
      </c>
      <c r="E11" s="32">
        <v>100</v>
      </c>
      <c r="F11" s="30" t="s">
        <v>32</v>
      </c>
      <c r="G11" s="33" t="s">
        <v>4</v>
      </c>
      <c r="H11" s="30" t="s">
        <v>6</v>
      </c>
      <c r="I11" s="29">
        <v>182</v>
      </c>
      <c r="J11" s="29" t="s">
        <v>71</v>
      </c>
      <c r="K11" s="29" t="s">
        <v>134</v>
      </c>
      <c r="L11" s="29">
        <v>200</v>
      </c>
      <c r="M11" s="29">
        <v>2</v>
      </c>
      <c r="N11" s="33" t="s">
        <v>40</v>
      </c>
      <c r="O11" s="29">
        <v>3</v>
      </c>
      <c r="P11" s="35">
        <v>1995</v>
      </c>
      <c r="Q11" s="36">
        <f t="shared" si="1"/>
        <v>1995</v>
      </c>
      <c r="R11" s="37" t="s">
        <v>4</v>
      </c>
      <c r="S11" s="38"/>
      <c r="T11" s="29">
        <f>VLOOKUP(N11,LOOKUP!$L$4:$N$12,3,FALSE)</f>
        <v>75</v>
      </c>
      <c r="U11" s="29"/>
      <c r="V11" s="33"/>
      <c r="W11" s="40" t="str">
        <f t="shared" si="4"/>
        <v>FUNCTIONING</v>
      </c>
      <c r="X11" s="40" t="str">
        <f t="shared" si="2"/>
        <v>FUNCTIONING</v>
      </c>
      <c r="Y11" s="40" t="str">
        <f t="shared" si="2"/>
        <v>FUNCTIONING</v>
      </c>
      <c r="Z11" s="40" t="str">
        <f t="shared" si="2"/>
        <v>FUNCTIONING</v>
      </c>
      <c r="AA11" s="40" t="str">
        <f t="shared" si="2"/>
        <v>FUNCTIONING</v>
      </c>
      <c r="AB11" s="40" t="str">
        <f t="shared" si="2"/>
        <v>FUNCTIONING</v>
      </c>
      <c r="AC11" s="40" t="str">
        <f t="shared" si="2"/>
        <v>FUNCTIONING</v>
      </c>
      <c r="AD11" s="40" t="str">
        <f t="shared" si="2"/>
        <v>FUNCTIONING</v>
      </c>
      <c r="AE11" s="40" t="str">
        <f t="shared" si="2"/>
        <v>FUNCTIONING</v>
      </c>
      <c r="AF11" s="40" t="str">
        <f t="shared" si="2"/>
        <v>FUNCTIONING</v>
      </c>
      <c r="AG11" s="41">
        <f>(VLOOKUP(L11,LOOKUP!$A$18:$V$47,(LOOKUP(M11,LOOKUP!$B$17:$V$17,LOOKUP!$B$16:$V$16)),FALSE))*(VLOOKUP(N11,LOOKUP!$L$4:$N$12,2,FALSE))</f>
        <v>610</v>
      </c>
      <c r="AH11" s="29" t="s">
        <v>6</v>
      </c>
      <c r="AI11" s="42">
        <f t="shared" si="3"/>
        <v>111020</v>
      </c>
    </row>
    <row r="12" spans="1:35" ht="18" customHeight="1" x14ac:dyDescent="0.25">
      <c r="A12" s="30" t="s">
        <v>92</v>
      </c>
      <c r="B12" s="31" t="s">
        <v>113</v>
      </c>
      <c r="C12" s="31" t="s">
        <v>138</v>
      </c>
      <c r="D12" s="29" t="s">
        <v>26</v>
      </c>
      <c r="E12" s="32">
        <v>100</v>
      </c>
      <c r="F12" s="30" t="s">
        <v>32</v>
      </c>
      <c r="G12" s="33" t="s">
        <v>4</v>
      </c>
      <c r="H12" s="30" t="s">
        <v>6</v>
      </c>
      <c r="I12" s="29">
        <v>514</v>
      </c>
      <c r="J12" s="29" t="s">
        <v>134</v>
      </c>
      <c r="K12" s="29" t="s">
        <v>69</v>
      </c>
      <c r="L12" s="29">
        <v>375</v>
      </c>
      <c r="M12" s="29">
        <v>2</v>
      </c>
      <c r="N12" s="33" t="s">
        <v>40</v>
      </c>
      <c r="O12" s="29">
        <v>7</v>
      </c>
      <c r="P12" s="35">
        <v>1995</v>
      </c>
      <c r="Q12" s="36">
        <f t="shared" si="1"/>
        <v>1995</v>
      </c>
      <c r="R12" s="37" t="s">
        <v>4</v>
      </c>
      <c r="S12" s="38"/>
      <c r="T12" s="29">
        <f>VLOOKUP(N12,LOOKUP!$L$4:$N$12,3,FALSE)</f>
        <v>75</v>
      </c>
      <c r="U12" s="29"/>
      <c r="V12" s="33"/>
      <c r="W12" s="40" t="str">
        <f t="shared" si="4"/>
        <v>FUNCTIONING</v>
      </c>
      <c r="X12" s="40" t="str">
        <f t="shared" si="2"/>
        <v>FUNCTIONING</v>
      </c>
      <c r="Y12" s="40" t="str">
        <f t="shared" si="2"/>
        <v>FUNCTIONING</v>
      </c>
      <c r="Z12" s="40" t="str">
        <f t="shared" si="2"/>
        <v>FUNCTIONING</v>
      </c>
      <c r="AA12" s="40" t="str">
        <f t="shared" si="2"/>
        <v>FUNCTIONING</v>
      </c>
      <c r="AB12" s="40" t="str">
        <f t="shared" si="2"/>
        <v>FUNCTIONING</v>
      </c>
      <c r="AC12" s="40" t="str">
        <f t="shared" si="2"/>
        <v>FUNCTIONING</v>
      </c>
      <c r="AD12" s="40" t="str">
        <f t="shared" si="2"/>
        <v>FUNCTIONING</v>
      </c>
      <c r="AE12" s="40" t="str">
        <f t="shared" si="2"/>
        <v>FUNCTIONING</v>
      </c>
      <c r="AF12" s="40" t="str">
        <f t="shared" si="2"/>
        <v>FUNCTIONING</v>
      </c>
      <c r="AG12" s="41">
        <f>(VLOOKUP(L12,LOOKUP!$A$18:$V$47,(LOOKUP(M12,LOOKUP!$B$17:$V$17,LOOKUP!$B$16:$V$16)),FALSE))*(VLOOKUP(N12,LOOKUP!$L$4:$N$12,2,FALSE))</f>
        <v>720</v>
      </c>
      <c r="AH12" s="29" t="s">
        <v>6</v>
      </c>
      <c r="AI12" s="42">
        <f t="shared" si="3"/>
        <v>370080</v>
      </c>
    </row>
    <row r="13" spans="1:35" ht="18" customHeight="1" x14ac:dyDescent="0.25">
      <c r="A13" s="30" t="s">
        <v>93</v>
      </c>
      <c r="B13" s="31" t="s">
        <v>136</v>
      </c>
      <c r="C13" s="31" t="s">
        <v>146</v>
      </c>
      <c r="D13" s="29" t="s">
        <v>27</v>
      </c>
      <c r="E13" s="32">
        <v>100</v>
      </c>
      <c r="F13" s="30" t="s">
        <v>32</v>
      </c>
      <c r="G13" s="33" t="s">
        <v>4</v>
      </c>
      <c r="H13" s="30" t="s">
        <v>6</v>
      </c>
      <c r="I13" s="29">
        <v>459</v>
      </c>
      <c r="J13" s="29" t="s">
        <v>137</v>
      </c>
      <c r="K13" s="29" t="s">
        <v>69</v>
      </c>
      <c r="L13" s="29">
        <v>150</v>
      </c>
      <c r="M13" s="29">
        <v>2</v>
      </c>
      <c r="N13" s="33" t="s">
        <v>40</v>
      </c>
      <c r="O13" s="29">
        <v>0</v>
      </c>
      <c r="P13" s="35">
        <v>1995</v>
      </c>
      <c r="Q13" s="36">
        <f t="shared" si="1"/>
        <v>1995</v>
      </c>
      <c r="R13" s="37" t="s">
        <v>4</v>
      </c>
      <c r="S13" s="38"/>
      <c r="T13" s="29">
        <f>VLOOKUP(N13,LOOKUP!$L$4:$N$12,3,FALSE)</f>
        <v>75</v>
      </c>
      <c r="U13" s="29"/>
      <c r="V13" s="33"/>
      <c r="W13" s="40" t="str">
        <f t="shared" si="4"/>
        <v>FUNCTIONING</v>
      </c>
      <c r="X13" s="40" t="str">
        <f t="shared" si="2"/>
        <v>FUNCTIONING</v>
      </c>
      <c r="Y13" s="40" t="str">
        <f t="shared" si="2"/>
        <v>FUNCTIONING</v>
      </c>
      <c r="Z13" s="40" t="str">
        <f t="shared" si="2"/>
        <v>FUNCTIONING</v>
      </c>
      <c r="AA13" s="40" t="str">
        <f t="shared" si="2"/>
        <v>FUNCTIONING</v>
      </c>
      <c r="AB13" s="40" t="str">
        <f t="shared" si="2"/>
        <v>FUNCTIONING</v>
      </c>
      <c r="AC13" s="40" t="str">
        <f t="shared" si="2"/>
        <v>FUNCTIONING</v>
      </c>
      <c r="AD13" s="40" t="str">
        <f t="shared" si="2"/>
        <v>FUNCTIONING</v>
      </c>
      <c r="AE13" s="40" t="str">
        <f t="shared" si="2"/>
        <v>FUNCTIONING</v>
      </c>
      <c r="AF13" s="40" t="str">
        <f t="shared" si="2"/>
        <v>FUNCTIONING</v>
      </c>
      <c r="AG13" s="41">
        <f>(VLOOKUP(L13,LOOKUP!$A$18:$V$47,(LOOKUP(M13,LOOKUP!$B$17:$V$17,LOOKUP!$B$16:$V$16)),FALSE))*(VLOOKUP(N13,LOOKUP!$L$4:$N$12,2,FALSE))</f>
        <v>560</v>
      </c>
      <c r="AH13" s="29" t="s">
        <v>6</v>
      </c>
      <c r="AI13" s="42">
        <f t="shared" si="3"/>
        <v>257040</v>
      </c>
    </row>
    <row r="14" spans="1:35" ht="18" customHeight="1" x14ac:dyDescent="0.25">
      <c r="A14" s="30" t="s">
        <v>94</v>
      </c>
      <c r="B14" s="31" t="s">
        <v>114</v>
      </c>
      <c r="C14" s="31" t="s">
        <v>139</v>
      </c>
      <c r="D14" s="29" t="s">
        <v>26</v>
      </c>
      <c r="E14" s="32" t="s">
        <v>43</v>
      </c>
      <c r="F14" s="30" t="s">
        <v>32</v>
      </c>
      <c r="G14" s="33" t="s">
        <v>4</v>
      </c>
      <c r="H14" s="30" t="s">
        <v>6</v>
      </c>
      <c r="I14" s="29">
        <v>129</v>
      </c>
      <c r="J14" s="29" t="s">
        <v>69</v>
      </c>
      <c r="K14" s="29" t="s">
        <v>140</v>
      </c>
      <c r="L14" s="29">
        <v>375</v>
      </c>
      <c r="M14" s="29">
        <v>2</v>
      </c>
      <c r="N14" s="33" t="s">
        <v>40</v>
      </c>
      <c r="O14" s="29">
        <v>4</v>
      </c>
      <c r="P14" s="35">
        <v>1995</v>
      </c>
      <c r="Q14" s="36">
        <f t="shared" si="1"/>
        <v>1995</v>
      </c>
      <c r="R14" s="37" t="s">
        <v>4</v>
      </c>
      <c r="S14" s="38"/>
      <c r="T14" s="29">
        <f>VLOOKUP(N14,LOOKUP!$L$4:$N$12,3,FALSE)</f>
        <v>75</v>
      </c>
      <c r="U14" s="29"/>
      <c r="V14" s="33"/>
      <c r="W14" s="40" t="str">
        <f t="shared" si="4"/>
        <v>FUNCTIONING</v>
      </c>
      <c r="X14" s="40" t="str">
        <f t="shared" si="2"/>
        <v>FUNCTIONING</v>
      </c>
      <c r="Y14" s="40" t="str">
        <f t="shared" si="2"/>
        <v>FUNCTIONING</v>
      </c>
      <c r="Z14" s="40" t="str">
        <f t="shared" si="2"/>
        <v>FUNCTIONING</v>
      </c>
      <c r="AA14" s="40" t="str">
        <f t="shared" si="2"/>
        <v>FUNCTIONING</v>
      </c>
      <c r="AB14" s="40" t="str">
        <f t="shared" si="2"/>
        <v>FUNCTIONING</v>
      </c>
      <c r="AC14" s="40" t="str">
        <f t="shared" si="2"/>
        <v>FUNCTIONING</v>
      </c>
      <c r="AD14" s="40" t="str">
        <f t="shared" si="2"/>
        <v>FUNCTIONING</v>
      </c>
      <c r="AE14" s="40" t="str">
        <f t="shared" si="2"/>
        <v>FUNCTIONING</v>
      </c>
      <c r="AF14" s="40" t="str">
        <f t="shared" si="2"/>
        <v>FUNCTIONING</v>
      </c>
      <c r="AG14" s="41">
        <f>(VLOOKUP(L14,LOOKUP!$A$18:$V$47,(LOOKUP(M14,LOOKUP!$B$17:$V$17,LOOKUP!$B$16:$V$16)),FALSE))*(VLOOKUP(N14,LOOKUP!$L$4:$N$12,2,FALSE))</f>
        <v>720</v>
      </c>
      <c r="AH14" s="29" t="s">
        <v>6</v>
      </c>
      <c r="AI14" s="42">
        <f t="shared" si="3"/>
        <v>92880</v>
      </c>
    </row>
    <row r="15" spans="1:35" ht="18" customHeight="1" x14ac:dyDescent="0.25">
      <c r="A15" s="30" t="s">
        <v>95</v>
      </c>
      <c r="B15" s="31" t="s">
        <v>115</v>
      </c>
      <c r="C15" s="31" t="s">
        <v>139</v>
      </c>
      <c r="D15" s="29" t="s">
        <v>26</v>
      </c>
      <c r="E15" s="32" t="s">
        <v>43</v>
      </c>
      <c r="F15" s="30" t="s">
        <v>32</v>
      </c>
      <c r="G15" s="33" t="s">
        <v>4</v>
      </c>
      <c r="H15" s="30" t="s">
        <v>6</v>
      </c>
      <c r="I15" s="29">
        <v>599</v>
      </c>
      <c r="J15" s="29" t="s">
        <v>140</v>
      </c>
      <c r="K15" s="29" t="s">
        <v>141</v>
      </c>
      <c r="L15" s="29">
        <v>250</v>
      </c>
      <c r="M15" s="29">
        <v>2</v>
      </c>
      <c r="N15" s="33" t="s">
        <v>40</v>
      </c>
      <c r="O15" s="29">
        <v>6</v>
      </c>
      <c r="P15" s="35">
        <v>1995</v>
      </c>
      <c r="Q15" s="36">
        <f t="shared" si="1"/>
        <v>1995</v>
      </c>
      <c r="R15" s="37" t="s">
        <v>4</v>
      </c>
      <c r="S15" s="38"/>
      <c r="T15" s="29">
        <f>VLOOKUP(N15,LOOKUP!$L$4:$N$12,3,FALSE)</f>
        <v>75</v>
      </c>
      <c r="U15" s="29"/>
      <c r="V15" s="33"/>
      <c r="W15" s="40" t="str">
        <f t="shared" si="4"/>
        <v>FUNCTIONING</v>
      </c>
      <c r="X15" s="40" t="str">
        <f t="shared" si="2"/>
        <v>FUNCTIONING</v>
      </c>
      <c r="Y15" s="40" t="str">
        <f t="shared" si="2"/>
        <v>FUNCTIONING</v>
      </c>
      <c r="Z15" s="40" t="str">
        <f t="shared" si="2"/>
        <v>FUNCTIONING</v>
      </c>
      <c r="AA15" s="40" t="str">
        <f t="shared" si="2"/>
        <v>FUNCTIONING</v>
      </c>
      <c r="AB15" s="40" t="str">
        <f t="shared" si="2"/>
        <v>FUNCTIONING</v>
      </c>
      <c r="AC15" s="40" t="str">
        <f t="shared" si="2"/>
        <v>FUNCTIONING</v>
      </c>
      <c r="AD15" s="40" t="str">
        <f t="shared" si="2"/>
        <v>FUNCTIONING</v>
      </c>
      <c r="AE15" s="40" t="str">
        <f t="shared" si="2"/>
        <v>FUNCTIONING</v>
      </c>
      <c r="AF15" s="40" t="str">
        <f t="shared" si="2"/>
        <v>FUNCTIONING</v>
      </c>
      <c r="AG15" s="41">
        <f>(VLOOKUP(L15,LOOKUP!$A$18:$V$47,(LOOKUP(M15,LOOKUP!$B$17:$V$17,LOOKUP!$B$16:$V$16)),FALSE))*(VLOOKUP(N15,LOOKUP!$L$4:$N$12,2,FALSE))</f>
        <v>650</v>
      </c>
      <c r="AH15" s="29" t="s">
        <v>6</v>
      </c>
      <c r="AI15" s="42">
        <f t="shared" si="3"/>
        <v>389350</v>
      </c>
    </row>
    <row r="16" spans="1:35" ht="18" customHeight="1" x14ac:dyDescent="0.25">
      <c r="A16" s="30" t="s">
        <v>96</v>
      </c>
      <c r="B16" s="31" t="s">
        <v>116</v>
      </c>
      <c r="C16" s="31" t="s">
        <v>139</v>
      </c>
      <c r="D16" s="29" t="s">
        <v>26</v>
      </c>
      <c r="E16" s="32" t="s">
        <v>43</v>
      </c>
      <c r="F16" s="30" t="s">
        <v>32</v>
      </c>
      <c r="G16" s="33" t="s">
        <v>4</v>
      </c>
      <c r="H16" s="30" t="s">
        <v>6</v>
      </c>
      <c r="I16" s="29">
        <v>400</v>
      </c>
      <c r="J16" s="29" t="s">
        <v>141</v>
      </c>
      <c r="K16" s="29" t="s">
        <v>66</v>
      </c>
      <c r="L16" s="29">
        <v>200</v>
      </c>
      <c r="M16" s="29">
        <v>2</v>
      </c>
      <c r="N16" s="33" t="s">
        <v>40</v>
      </c>
      <c r="O16" s="29">
        <v>4</v>
      </c>
      <c r="P16" s="35">
        <v>1995</v>
      </c>
      <c r="Q16" s="36">
        <f t="shared" si="1"/>
        <v>1995</v>
      </c>
      <c r="R16" s="37" t="s">
        <v>4</v>
      </c>
      <c r="S16" s="38"/>
      <c r="T16" s="29">
        <f>VLOOKUP(N16,LOOKUP!$L$4:$N$12,3,FALSE)</f>
        <v>75</v>
      </c>
      <c r="U16" s="29"/>
      <c r="V16" s="33"/>
      <c r="W16" s="40" t="str">
        <f t="shared" si="4"/>
        <v>FUNCTIONING</v>
      </c>
      <c r="X16" s="40" t="str">
        <f t="shared" si="2"/>
        <v>FUNCTIONING</v>
      </c>
      <c r="Y16" s="40" t="str">
        <f t="shared" si="2"/>
        <v>FUNCTIONING</v>
      </c>
      <c r="Z16" s="40" t="str">
        <f t="shared" si="2"/>
        <v>FUNCTIONING</v>
      </c>
      <c r="AA16" s="40" t="str">
        <f t="shared" si="2"/>
        <v>FUNCTIONING</v>
      </c>
      <c r="AB16" s="40" t="str">
        <f t="shared" si="2"/>
        <v>FUNCTIONING</v>
      </c>
      <c r="AC16" s="40" t="str">
        <f t="shared" si="2"/>
        <v>FUNCTIONING</v>
      </c>
      <c r="AD16" s="40" t="str">
        <f t="shared" si="2"/>
        <v>FUNCTIONING</v>
      </c>
      <c r="AE16" s="40" t="str">
        <f t="shared" si="2"/>
        <v>FUNCTIONING</v>
      </c>
      <c r="AF16" s="40" t="str">
        <f t="shared" si="2"/>
        <v>FUNCTIONING</v>
      </c>
      <c r="AG16" s="41">
        <f>(VLOOKUP(L16,LOOKUP!$A$18:$V$47,(LOOKUP(M16,LOOKUP!$B$17:$V$17,LOOKUP!$B$16:$V$16)),FALSE))*(VLOOKUP(N16,LOOKUP!$L$4:$N$12,2,FALSE))</f>
        <v>610</v>
      </c>
      <c r="AH16" s="29" t="s">
        <v>6</v>
      </c>
      <c r="AI16" s="42">
        <f t="shared" si="3"/>
        <v>244000</v>
      </c>
    </row>
    <row r="17" spans="1:35" ht="18" customHeight="1" x14ac:dyDescent="0.25">
      <c r="A17" s="30" t="s">
        <v>97</v>
      </c>
      <c r="B17" s="31" t="s">
        <v>117</v>
      </c>
      <c r="C17" s="31" t="s">
        <v>71</v>
      </c>
      <c r="D17" s="29" t="s">
        <v>26</v>
      </c>
      <c r="E17" s="32">
        <v>120</v>
      </c>
      <c r="F17" s="30" t="s">
        <v>32</v>
      </c>
      <c r="G17" s="33" t="s">
        <v>4</v>
      </c>
      <c r="H17" s="30" t="s">
        <v>6</v>
      </c>
      <c r="I17" s="29">
        <v>151</v>
      </c>
      <c r="J17" s="29" t="s">
        <v>138</v>
      </c>
      <c r="K17" s="29" t="s">
        <v>72</v>
      </c>
      <c r="L17" s="29">
        <v>200</v>
      </c>
      <c r="M17" s="29">
        <v>2</v>
      </c>
      <c r="N17" s="33" t="s">
        <v>40</v>
      </c>
      <c r="O17" s="29">
        <v>2</v>
      </c>
      <c r="P17" s="35">
        <v>1995</v>
      </c>
      <c r="Q17" s="36">
        <f t="shared" si="1"/>
        <v>1995</v>
      </c>
      <c r="R17" s="37" t="s">
        <v>4</v>
      </c>
      <c r="S17" s="38"/>
      <c r="T17" s="29">
        <f>VLOOKUP(N17,LOOKUP!$L$4:$N$12,3,FALSE)</f>
        <v>75</v>
      </c>
      <c r="U17" s="29"/>
      <c r="V17" s="33"/>
      <c r="W17" s="40" t="str">
        <f t="shared" si="4"/>
        <v>FUNCTIONING</v>
      </c>
      <c r="X17" s="40" t="str">
        <f t="shared" si="2"/>
        <v>FUNCTIONING</v>
      </c>
      <c r="Y17" s="40" t="str">
        <f t="shared" si="2"/>
        <v>FUNCTIONING</v>
      </c>
      <c r="Z17" s="40" t="str">
        <f t="shared" si="2"/>
        <v>FUNCTIONING</v>
      </c>
      <c r="AA17" s="40" t="str">
        <f t="shared" si="2"/>
        <v>FUNCTIONING</v>
      </c>
      <c r="AB17" s="40" t="str">
        <f t="shared" si="2"/>
        <v>FUNCTIONING</v>
      </c>
      <c r="AC17" s="40" t="str">
        <f t="shared" si="2"/>
        <v>FUNCTIONING</v>
      </c>
      <c r="AD17" s="40" t="str">
        <f t="shared" si="2"/>
        <v>FUNCTIONING</v>
      </c>
      <c r="AE17" s="40" t="str">
        <f t="shared" si="2"/>
        <v>FUNCTIONING</v>
      </c>
      <c r="AF17" s="40" t="str">
        <f t="shared" si="2"/>
        <v>FUNCTIONING</v>
      </c>
      <c r="AG17" s="41">
        <f>(VLOOKUP(L17,LOOKUP!$A$18:$V$47,(LOOKUP(M17,LOOKUP!$B$17:$V$17,LOOKUP!$B$16:$V$16)),FALSE))*(VLOOKUP(N17,LOOKUP!$L$4:$N$12,2,FALSE))</f>
        <v>610</v>
      </c>
      <c r="AH17" s="29" t="s">
        <v>6</v>
      </c>
      <c r="AI17" s="42">
        <f t="shared" si="3"/>
        <v>92110</v>
      </c>
    </row>
    <row r="18" spans="1:35" ht="18" customHeight="1" x14ac:dyDescent="0.25">
      <c r="A18" s="30" t="s">
        <v>98</v>
      </c>
      <c r="B18" s="31" t="s">
        <v>118</v>
      </c>
      <c r="C18" s="31" t="s">
        <v>71</v>
      </c>
      <c r="D18" s="29" t="s">
        <v>26</v>
      </c>
      <c r="E18" s="32" t="s">
        <v>74</v>
      </c>
      <c r="F18" s="30" t="s">
        <v>32</v>
      </c>
      <c r="G18" s="33" t="s">
        <v>4</v>
      </c>
      <c r="H18" s="30" t="s">
        <v>6</v>
      </c>
      <c r="I18" s="29">
        <v>449</v>
      </c>
      <c r="J18" s="29" t="s">
        <v>72</v>
      </c>
      <c r="K18" s="29" t="s">
        <v>73</v>
      </c>
      <c r="L18" s="29">
        <v>200</v>
      </c>
      <c r="M18" s="29">
        <v>2</v>
      </c>
      <c r="N18" s="33" t="s">
        <v>40</v>
      </c>
      <c r="O18" s="29">
        <v>4</v>
      </c>
      <c r="P18" s="35">
        <v>1995</v>
      </c>
      <c r="Q18" s="36">
        <f t="shared" si="1"/>
        <v>1995</v>
      </c>
      <c r="R18" s="37" t="s">
        <v>4</v>
      </c>
      <c r="S18" s="38"/>
      <c r="T18" s="29">
        <f>VLOOKUP(N18,LOOKUP!$L$4:$N$12,3,FALSE)</f>
        <v>75</v>
      </c>
      <c r="U18" s="29"/>
      <c r="V18" s="33"/>
      <c r="W18" s="40" t="str">
        <f t="shared" si="4"/>
        <v>FUNCTIONING</v>
      </c>
      <c r="X18" s="40" t="str">
        <f t="shared" si="2"/>
        <v>FUNCTIONING</v>
      </c>
      <c r="Y18" s="40" t="str">
        <f t="shared" si="2"/>
        <v>FUNCTIONING</v>
      </c>
      <c r="Z18" s="40" t="str">
        <f t="shared" si="2"/>
        <v>FUNCTIONING</v>
      </c>
      <c r="AA18" s="40" t="str">
        <f t="shared" si="2"/>
        <v>FUNCTIONING</v>
      </c>
      <c r="AB18" s="40" t="str">
        <f t="shared" si="2"/>
        <v>FUNCTIONING</v>
      </c>
      <c r="AC18" s="40" t="str">
        <f t="shared" si="2"/>
        <v>FUNCTIONING</v>
      </c>
      <c r="AD18" s="40" t="str">
        <f t="shared" si="2"/>
        <v>FUNCTIONING</v>
      </c>
      <c r="AE18" s="40" t="str">
        <f t="shared" si="2"/>
        <v>FUNCTIONING</v>
      </c>
      <c r="AF18" s="40" t="str">
        <f t="shared" si="2"/>
        <v>FUNCTIONING</v>
      </c>
      <c r="AG18" s="41">
        <f>(VLOOKUP(L18,LOOKUP!$A$18:$V$47,(LOOKUP(M18,LOOKUP!$B$17:$V$17,LOOKUP!$B$16:$V$16)),FALSE))*(VLOOKUP(N18,LOOKUP!$L$4:$N$12,2,FALSE))</f>
        <v>610</v>
      </c>
      <c r="AH18" s="29" t="s">
        <v>6</v>
      </c>
      <c r="AI18" s="42">
        <f t="shared" si="3"/>
        <v>273890</v>
      </c>
    </row>
    <row r="19" spans="1:35" ht="18" customHeight="1" x14ac:dyDescent="0.25">
      <c r="A19" s="30" t="s">
        <v>99</v>
      </c>
      <c r="B19" s="31" t="s">
        <v>119</v>
      </c>
      <c r="C19" s="31" t="s">
        <v>73</v>
      </c>
      <c r="D19" s="29" t="s">
        <v>26</v>
      </c>
      <c r="E19" s="32">
        <v>135</v>
      </c>
      <c r="F19" s="30" t="s">
        <v>32</v>
      </c>
      <c r="G19" s="33" t="s">
        <v>4</v>
      </c>
      <c r="H19" s="30" t="s">
        <v>6</v>
      </c>
      <c r="I19" s="29">
        <v>117</v>
      </c>
      <c r="J19" s="29" t="s">
        <v>71</v>
      </c>
      <c r="K19" s="29" t="s">
        <v>75</v>
      </c>
      <c r="L19" s="29">
        <v>200</v>
      </c>
      <c r="M19" s="29">
        <v>2</v>
      </c>
      <c r="N19" s="33" t="s">
        <v>40</v>
      </c>
      <c r="O19" s="29">
        <v>2</v>
      </c>
      <c r="P19" s="35">
        <v>1995</v>
      </c>
      <c r="Q19" s="36">
        <f t="shared" si="1"/>
        <v>1995</v>
      </c>
      <c r="R19" s="37" t="s">
        <v>4</v>
      </c>
      <c r="S19" s="38"/>
      <c r="T19" s="29">
        <f>VLOOKUP(N19,LOOKUP!$L$4:$N$12,3,FALSE)</f>
        <v>75</v>
      </c>
      <c r="U19" s="29"/>
      <c r="V19" s="33"/>
      <c r="W19" s="40" t="str">
        <f t="shared" si="4"/>
        <v>FUNCTIONING</v>
      </c>
      <c r="X19" s="40" t="str">
        <f t="shared" si="2"/>
        <v>FUNCTIONING</v>
      </c>
      <c r="Y19" s="40" t="str">
        <f t="shared" si="2"/>
        <v>FUNCTIONING</v>
      </c>
      <c r="Z19" s="40" t="str">
        <f t="shared" si="2"/>
        <v>FUNCTIONING</v>
      </c>
      <c r="AA19" s="40" t="str">
        <f t="shared" si="2"/>
        <v>FUNCTIONING</v>
      </c>
      <c r="AB19" s="40" t="str">
        <f t="shared" si="2"/>
        <v>FUNCTIONING</v>
      </c>
      <c r="AC19" s="40" t="str">
        <f t="shared" si="2"/>
        <v>FUNCTIONING</v>
      </c>
      <c r="AD19" s="40" t="str">
        <f t="shared" si="2"/>
        <v>FUNCTIONING</v>
      </c>
      <c r="AE19" s="40" t="str">
        <f t="shared" si="2"/>
        <v>FUNCTIONING</v>
      </c>
      <c r="AF19" s="40" t="str">
        <f t="shared" si="2"/>
        <v>FUNCTIONING</v>
      </c>
      <c r="AG19" s="41">
        <f>(VLOOKUP(L19,LOOKUP!$A$18:$V$47,(LOOKUP(M19,LOOKUP!$B$17:$V$17,LOOKUP!$B$16:$V$16)),FALSE))*(VLOOKUP(N19,LOOKUP!$L$4:$N$12,2,FALSE))</f>
        <v>610</v>
      </c>
      <c r="AH19" s="29" t="s">
        <v>6</v>
      </c>
      <c r="AI19" s="42">
        <f t="shared" si="3"/>
        <v>71370</v>
      </c>
    </row>
    <row r="20" spans="1:35" ht="18" customHeight="1" x14ac:dyDescent="0.25">
      <c r="A20" s="30" t="s">
        <v>100</v>
      </c>
      <c r="B20" s="31" t="s">
        <v>120</v>
      </c>
      <c r="C20" s="31" t="s">
        <v>72</v>
      </c>
      <c r="D20" s="29" t="s">
        <v>26</v>
      </c>
      <c r="E20" s="32">
        <v>110</v>
      </c>
      <c r="F20" s="30" t="s">
        <v>32</v>
      </c>
      <c r="G20" s="33" t="s">
        <v>4</v>
      </c>
      <c r="H20" s="30" t="s">
        <v>6</v>
      </c>
      <c r="I20" s="29">
        <v>331</v>
      </c>
      <c r="J20" s="29" t="s">
        <v>71</v>
      </c>
      <c r="K20" s="29" t="s">
        <v>68</v>
      </c>
      <c r="L20" s="29">
        <v>200</v>
      </c>
      <c r="M20" s="29">
        <v>2</v>
      </c>
      <c r="N20" s="33" t="s">
        <v>40</v>
      </c>
      <c r="O20" s="29">
        <v>4</v>
      </c>
      <c r="P20" s="35">
        <v>1995</v>
      </c>
      <c r="Q20" s="36">
        <f t="shared" si="1"/>
        <v>1995</v>
      </c>
      <c r="R20" s="37" t="s">
        <v>4</v>
      </c>
      <c r="S20" s="38"/>
      <c r="T20" s="29">
        <f>VLOOKUP(N20,LOOKUP!$L$4:$N$12,3,FALSE)</f>
        <v>75</v>
      </c>
      <c r="U20" s="29"/>
      <c r="V20" s="33"/>
      <c r="W20" s="40" t="str">
        <f t="shared" si="4"/>
        <v>FUNCTIONING</v>
      </c>
      <c r="X20" s="40" t="str">
        <f t="shared" si="2"/>
        <v>FUNCTIONING</v>
      </c>
      <c r="Y20" s="40" t="str">
        <f t="shared" si="2"/>
        <v>FUNCTIONING</v>
      </c>
      <c r="Z20" s="40" t="str">
        <f t="shared" si="2"/>
        <v>FUNCTIONING</v>
      </c>
      <c r="AA20" s="40" t="str">
        <f t="shared" si="2"/>
        <v>FUNCTIONING</v>
      </c>
      <c r="AB20" s="40" t="str">
        <f t="shared" si="2"/>
        <v>FUNCTIONING</v>
      </c>
      <c r="AC20" s="40" t="str">
        <f t="shared" si="2"/>
        <v>FUNCTIONING</v>
      </c>
      <c r="AD20" s="40" t="str">
        <f t="shared" si="2"/>
        <v>FUNCTIONING</v>
      </c>
      <c r="AE20" s="40" t="str">
        <f t="shared" si="2"/>
        <v>FUNCTIONING</v>
      </c>
      <c r="AF20" s="40" t="str">
        <f t="shared" si="2"/>
        <v>FUNCTIONING</v>
      </c>
      <c r="AG20" s="41">
        <f>(VLOOKUP(L20,LOOKUP!$A$18:$V$47,(LOOKUP(M20,LOOKUP!$B$17:$V$17,LOOKUP!$B$16:$V$16)),FALSE))*(VLOOKUP(N20,LOOKUP!$L$4:$N$12,2,FALSE))</f>
        <v>610</v>
      </c>
      <c r="AH20" s="29" t="s">
        <v>6</v>
      </c>
      <c r="AI20" s="42">
        <f t="shared" si="3"/>
        <v>201910</v>
      </c>
    </row>
    <row r="21" spans="1:35" ht="18" customHeight="1" x14ac:dyDescent="0.25">
      <c r="A21" s="30" t="s">
        <v>101</v>
      </c>
      <c r="B21" s="31" t="s">
        <v>121</v>
      </c>
      <c r="C21" s="31" t="s">
        <v>76</v>
      </c>
      <c r="D21" s="29" t="s">
        <v>26</v>
      </c>
      <c r="E21" s="32">
        <v>115</v>
      </c>
      <c r="F21" s="30" t="s">
        <v>32</v>
      </c>
      <c r="G21" s="33" t="s">
        <v>4</v>
      </c>
      <c r="H21" s="30" t="s">
        <v>6</v>
      </c>
      <c r="I21" s="29">
        <v>448</v>
      </c>
      <c r="J21" s="29" t="s">
        <v>72</v>
      </c>
      <c r="K21" s="29" t="s">
        <v>72</v>
      </c>
      <c r="L21" s="29">
        <v>200</v>
      </c>
      <c r="M21" s="29">
        <v>2</v>
      </c>
      <c r="N21" s="33" t="s">
        <v>40</v>
      </c>
      <c r="O21" s="29">
        <v>4</v>
      </c>
      <c r="P21" s="35">
        <v>1995</v>
      </c>
      <c r="Q21" s="36">
        <f t="shared" si="1"/>
        <v>1995</v>
      </c>
      <c r="R21" s="37" t="s">
        <v>4</v>
      </c>
      <c r="S21" s="38"/>
      <c r="T21" s="29">
        <f>VLOOKUP(N21,LOOKUP!$L$4:$N$12,3,FALSE)</f>
        <v>75</v>
      </c>
      <c r="U21" s="29"/>
      <c r="V21" s="33"/>
      <c r="W21" s="40" t="str">
        <f t="shared" si="4"/>
        <v>FUNCTIONING</v>
      </c>
      <c r="X21" s="40" t="str">
        <f t="shared" si="2"/>
        <v>FUNCTIONING</v>
      </c>
      <c r="Y21" s="40" t="str">
        <f t="shared" si="2"/>
        <v>FUNCTIONING</v>
      </c>
      <c r="Z21" s="40" t="str">
        <f t="shared" si="2"/>
        <v>FUNCTIONING</v>
      </c>
      <c r="AA21" s="40" t="str">
        <f t="shared" si="2"/>
        <v>FUNCTIONING</v>
      </c>
      <c r="AB21" s="40" t="str">
        <f t="shared" si="2"/>
        <v>FUNCTIONING</v>
      </c>
      <c r="AC21" s="40" t="str">
        <f t="shared" si="2"/>
        <v>FUNCTIONING</v>
      </c>
      <c r="AD21" s="40" t="str">
        <f t="shared" si="2"/>
        <v>FUNCTIONING</v>
      </c>
      <c r="AE21" s="40" t="str">
        <f t="shared" si="2"/>
        <v>FUNCTIONING</v>
      </c>
      <c r="AF21" s="40" t="str">
        <f t="shared" si="2"/>
        <v>FUNCTIONING</v>
      </c>
      <c r="AG21" s="41">
        <f>(VLOOKUP(L21,LOOKUP!$A$18:$V$47,(LOOKUP(M21,LOOKUP!$B$17:$V$17,LOOKUP!$B$16:$V$16)),FALSE))*(VLOOKUP(N21,LOOKUP!$L$4:$N$12,2,FALSE))</f>
        <v>610</v>
      </c>
      <c r="AH21" s="29" t="s">
        <v>6</v>
      </c>
      <c r="AI21" s="42">
        <f t="shared" si="3"/>
        <v>273280</v>
      </c>
    </row>
    <row r="22" spans="1:35" ht="18" customHeight="1" x14ac:dyDescent="0.25">
      <c r="A22" s="30" t="s">
        <v>102</v>
      </c>
      <c r="B22" s="31" t="s">
        <v>122</v>
      </c>
      <c r="C22" s="31" t="s">
        <v>68</v>
      </c>
      <c r="D22" s="29" t="s">
        <v>26</v>
      </c>
      <c r="E22" s="32">
        <v>105</v>
      </c>
      <c r="F22" s="30" t="s">
        <v>32</v>
      </c>
      <c r="G22" s="33" t="s">
        <v>4</v>
      </c>
      <c r="H22" s="30" t="s">
        <v>6</v>
      </c>
      <c r="I22" s="29">
        <v>383</v>
      </c>
      <c r="J22" s="29" t="s">
        <v>138</v>
      </c>
      <c r="K22" s="29" t="s">
        <v>77</v>
      </c>
      <c r="L22" s="29">
        <v>200</v>
      </c>
      <c r="M22" s="29">
        <v>2</v>
      </c>
      <c r="N22" s="33" t="s">
        <v>40</v>
      </c>
      <c r="O22" s="29">
        <v>3</v>
      </c>
      <c r="P22" s="35">
        <v>1995</v>
      </c>
      <c r="Q22" s="36">
        <f t="shared" si="1"/>
        <v>1995</v>
      </c>
      <c r="R22" s="37" t="s">
        <v>4</v>
      </c>
      <c r="S22" s="38"/>
      <c r="T22" s="29">
        <f>VLOOKUP(N22,LOOKUP!$L$4:$N$12,3,FALSE)</f>
        <v>75</v>
      </c>
      <c r="U22" s="29"/>
      <c r="V22" s="33"/>
      <c r="W22" s="40" t="str">
        <f t="shared" si="4"/>
        <v>FUNCTIONING</v>
      </c>
      <c r="X22" s="40" t="str">
        <f t="shared" si="2"/>
        <v>FUNCTIONING</v>
      </c>
      <c r="Y22" s="40" t="str">
        <f t="shared" si="2"/>
        <v>FUNCTIONING</v>
      </c>
      <c r="Z22" s="40" t="str">
        <f t="shared" si="2"/>
        <v>FUNCTIONING</v>
      </c>
      <c r="AA22" s="40" t="str">
        <f t="shared" si="2"/>
        <v>FUNCTIONING</v>
      </c>
      <c r="AB22" s="40" t="str">
        <f t="shared" si="2"/>
        <v>FUNCTIONING</v>
      </c>
      <c r="AC22" s="40" t="str">
        <f t="shared" si="2"/>
        <v>FUNCTIONING</v>
      </c>
      <c r="AD22" s="40" t="str">
        <f t="shared" si="2"/>
        <v>FUNCTIONING</v>
      </c>
      <c r="AE22" s="40" t="str">
        <f t="shared" si="2"/>
        <v>FUNCTIONING</v>
      </c>
      <c r="AF22" s="40" t="str">
        <f t="shared" si="2"/>
        <v>FUNCTIONING</v>
      </c>
      <c r="AG22" s="41">
        <f>(VLOOKUP(L22,LOOKUP!$A$18:$V$47,(LOOKUP(M22,LOOKUP!$B$17:$V$17,LOOKUP!$B$16:$V$16)),FALSE))*(VLOOKUP(N22,LOOKUP!$L$4:$N$12,2,FALSE))</f>
        <v>610</v>
      </c>
      <c r="AH22" s="29" t="s">
        <v>6</v>
      </c>
      <c r="AI22" s="42">
        <f t="shared" si="3"/>
        <v>233630</v>
      </c>
    </row>
    <row r="23" spans="1:35" ht="18" customHeight="1" x14ac:dyDescent="0.25">
      <c r="A23" s="30" t="s">
        <v>103</v>
      </c>
      <c r="B23" s="31" t="s">
        <v>123</v>
      </c>
      <c r="C23" s="31" t="s">
        <v>78</v>
      </c>
      <c r="D23" s="29" t="s">
        <v>26</v>
      </c>
      <c r="E23" s="32">
        <v>145</v>
      </c>
      <c r="F23" s="30" t="s">
        <v>32</v>
      </c>
      <c r="G23" s="33" t="s">
        <v>4</v>
      </c>
      <c r="H23" s="30" t="s">
        <v>6</v>
      </c>
      <c r="I23" s="29">
        <v>234</v>
      </c>
      <c r="J23" s="31" t="s">
        <v>142</v>
      </c>
      <c r="K23" s="29" t="s">
        <v>79</v>
      </c>
      <c r="L23" s="29">
        <v>200</v>
      </c>
      <c r="M23" s="29">
        <v>2</v>
      </c>
      <c r="N23" s="33" t="s">
        <v>40</v>
      </c>
      <c r="O23" s="29">
        <v>2</v>
      </c>
      <c r="P23" s="35">
        <v>1995</v>
      </c>
      <c r="Q23" s="36">
        <f t="shared" si="1"/>
        <v>1995</v>
      </c>
      <c r="R23" s="37" t="s">
        <v>4</v>
      </c>
      <c r="S23" s="38"/>
      <c r="T23" s="29">
        <f>VLOOKUP(N23,LOOKUP!$L$4:$N$12,3,FALSE)</f>
        <v>75</v>
      </c>
      <c r="U23" s="29"/>
      <c r="V23" s="33"/>
      <c r="W23" s="40" t="str">
        <f t="shared" si="4"/>
        <v>FUNCTIONING</v>
      </c>
      <c r="X23" s="40" t="str">
        <f t="shared" si="4"/>
        <v>FUNCTIONING</v>
      </c>
      <c r="Y23" s="40" t="str">
        <f t="shared" si="4"/>
        <v>FUNCTIONING</v>
      </c>
      <c r="Z23" s="40" t="str">
        <f t="shared" si="4"/>
        <v>FUNCTIONING</v>
      </c>
      <c r="AA23" s="40" t="str">
        <f t="shared" si="4"/>
        <v>FUNCTIONING</v>
      </c>
      <c r="AB23" s="40" t="str">
        <f t="shared" si="4"/>
        <v>FUNCTIONING</v>
      </c>
      <c r="AC23" s="40" t="str">
        <f t="shared" si="4"/>
        <v>FUNCTIONING</v>
      </c>
      <c r="AD23" s="40" t="str">
        <f t="shared" si="4"/>
        <v>FUNCTIONING</v>
      </c>
      <c r="AE23" s="40" t="str">
        <f t="shared" si="4"/>
        <v>FUNCTIONING</v>
      </c>
      <c r="AF23" s="40" t="str">
        <f t="shared" si="4"/>
        <v>FUNCTIONING</v>
      </c>
      <c r="AG23" s="41">
        <f>(VLOOKUP(L23,LOOKUP!$A$18:$V$47,(LOOKUP(M23,LOOKUP!$B$17:$V$17,LOOKUP!$B$16:$V$16)),FALSE))*(VLOOKUP(N23,LOOKUP!$L$4:$N$12,2,FALSE))</f>
        <v>610</v>
      </c>
      <c r="AH23" s="29" t="s">
        <v>6</v>
      </c>
      <c r="AI23" s="42">
        <f t="shared" si="3"/>
        <v>142740</v>
      </c>
    </row>
    <row r="24" spans="1:35" ht="18" customHeight="1" x14ac:dyDescent="0.25">
      <c r="A24" s="30" t="s">
        <v>104</v>
      </c>
      <c r="B24" s="31" t="s">
        <v>124</v>
      </c>
      <c r="C24" s="31" t="s">
        <v>80</v>
      </c>
      <c r="D24" s="29" t="s">
        <v>26</v>
      </c>
      <c r="E24" s="32">
        <v>150</v>
      </c>
      <c r="F24" s="30" t="s">
        <v>32</v>
      </c>
      <c r="G24" s="33" t="s">
        <v>4</v>
      </c>
      <c r="H24" s="30" t="s">
        <v>6</v>
      </c>
      <c r="I24" s="29">
        <v>824</v>
      </c>
      <c r="J24" s="31" t="s">
        <v>142</v>
      </c>
      <c r="K24" s="29" t="s">
        <v>81</v>
      </c>
      <c r="L24" s="29">
        <v>200</v>
      </c>
      <c r="M24" s="29">
        <v>2</v>
      </c>
      <c r="N24" s="33" t="s">
        <v>40</v>
      </c>
      <c r="O24" s="29">
        <v>9</v>
      </c>
      <c r="P24" s="35">
        <v>1995</v>
      </c>
      <c r="Q24" s="36">
        <f t="shared" si="1"/>
        <v>1995</v>
      </c>
      <c r="R24" s="37" t="s">
        <v>4</v>
      </c>
      <c r="S24" s="38"/>
      <c r="T24" s="29">
        <f>VLOOKUP(N24,LOOKUP!$L$4:$N$12,3,FALSE)</f>
        <v>75</v>
      </c>
      <c r="U24" s="29"/>
      <c r="V24" s="33"/>
      <c r="W24" s="40" t="str">
        <f t="shared" si="4"/>
        <v>FUNCTIONING</v>
      </c>
      <c r="X24" s="40" t="str">
        <f t="shared" si="4"/>
        <v>FUNCTIONING</v>
      </c>
      <c r="Y24" s="40" t="str">
        <f t="shared" si="4"/>
        <v>FUNCTIONING</v>
      </c>
      <c r="Z24" s="40" t="str">
        <f t="shared" si="4"/>
        <v>FUNCTIONING</v>
      </c>
      <c r="AA24" s="40" t="str">
        <f t="shared" si="4"/>
        <v>FUNCTIONING</v>
      </c>
      <c r="AB24" s="40" t="str">
        <f t="shared" si="4"/>
        <v>FUNCTIONING</v>
      </c>
      <c r="AC24" s="40" t="str">
        <f t="shared" si="4"/>
        <v>FUNCTIONING</v>
      </c>
      <c r="AD24" s="40" t="str">
        <f t="shared" si="4"/>
        <v>FUNCTIONING</v>
      </c>
      <c r="AE24" s="40" t="str">
        <f t="shared" si="4"/>
        <v>FUNCTIONING</v>
      </c>
      <c r="AF24" s="40" t="str">
        <f t="shared" si="4"/>
        <v>FUNCTIONING</v>
      </c>
      <c r="AG24" s="41">
        <f>(VLOOKUP(L24,LOOKUP!$A$18:$V$47,(LOOKUP(M24,LOOKUP!$B$17:$V$17,LOOKUP!$B$16:$V$16)),FALSE))*(VLOOKUP(N24,LOOKUP!$L$4:$N$12,2,FALSE))</f>
        <v>610</v>
      </c>
      <c r="AH24" s="29" t="s">
        <v>6</v>
      </c>
      <c r="AI24" s="42">
        <f t="shared" si="3"/>
        <v>502640</v>
      </c>
    </row>
    <row r="25" spans="1:35" ht="18" customHeight="1" x14ac:dyDescent="0.25">
      <c r="A25" s="30" t="s">
        <v>105</v>
      </c>
      <c r="B25" s="31" t="s">
        <v>125</v>
      </c>
      <c r="C25" s="31" t="s">
        <v>82</v>
      </c>
      <c r="D25" s="29" t="s">
        <v>26</v>
      </c>
      <c r="E25" s="32">
        <v>160</v>
      </c>
      <c r="F25" s="30" t="s">
        <v>32</v>
      </c>
      <c r="G25" s="33" t="s">
        <v>4</v>
      </c>
      <c r="H25" s="30" t="s">
        <v>6</v>
      </c>
      <c r="I25" s="29">
        <v>143</v>
      </c>
      <c r="J25" s="29" t="s">
        <v>80</v>
      </c>
      <c r="K25" s="29" t="s">
        <v>143</v>
      </c>
      <c r="L25" s="29">
        <v>200</v>
      </c>
      <c r="M25" s="29">
        <v>2</v>
      </c>
      <c r="N25" s="33" t="s">
        <v>40</v>
      </c>
      <c r="O25" s="29">
        <v>2</v>
      </c>
      <c r="P25" s="35">
        <v>1995</v>
      </c>
      <c r="Q25" s="36">
        <f t="shared" si="1"/>
        <v>1995</v>
      </c>
      <c r="R25" s="37" t="s">
        <v>4</v>
      </c>
      <c r="S25" s="38"/>
      <c r="T25" s="29">
        <f>VLOOKUP(N25,LOOKUP!$L$4:$N$12,3,FALSE)</f>
        <v>75</v>
      </c>
      <c r="U25" s="29"/>
      <c r="V25" s="33"/>
      <c r="W25" s="40" t="str">
        <f t="shared" si="4"/>
        <v>FUNCTIONING</v>
      </c>
      <c r="X25" s="40" t="str">
        <f t="shared" si="4"/>
        <v>FUNCTIONING</v>
      </c>
      <c r="Y25" s="40" t="str">
        <f t="shared" si="4"/>
        <v>FUNCTIONING</v>
      </c>
      <c r="Z25" s="40" t="str">
        <f t="shared" si="4"/>
        <v>FUNCTIONING</v>
      </c>
      <c r="AA25" s="40" t="str">
        <f t="shared" si="4"/>
        <v>FUNCTIONING</v>
      </c>
      <c r="AB25" s="40" t="str">
        <f t="shared" si="4"/>
        <v>FUNCTIONING</v>
      </c>
      <c r="AC25" s="40" t="str">
        <f t="shared" si="4"/>
        <v>FUNCTIONING</v>
      </c>
      <c r="AD25" s="40" t="str">
        <f t="shared" si="4"/>
        <v>FUNCTIONING</v>
      </c>
      <c r="AE25" s="40" t="str">
        <f t="shared" si="4"/>
        <v>FUNCTIONING</v>
      </c>
      <c r="AF25" s="40" t="str">
        <f t="shared" si="4"/>
        <v>FUNCTIONING</v>
      </c>
      <c r="AG25" s="41">
        <f>(VLOOKUP(L25,LOOKUP!$A$18:$V$47,(LOOKUP(M25,LOOKUP!$B$17:$V$17,LOOKUP!$B$16:$V$16)),FALSE))*(VLOOKUP(N25,LOOKUP!$L$4:$N$12,2,FALSE))</f>
        <v>610</v>
      </c>
      <c r="AH25" s="29" t="s">
        <v>6</v>
      </c>
      <c r="AI25" s="42">
        <f t="shared" si="3"/>
        <v>87230</v>
      </c>
    </row>
    <row r="26" spans="1:35" ht="18" customHeight="1" x14ac:dyDescent="0.25">
      <c r="A26" s="30" t="s">
        <v>106</v>
      </c>
      <c r="B26" s="31" t="s">
        <v>126</v>
      </c>
      <c r="C26" s="31" t="s">
        <v>144</v>
      </c>
      <c r="D26" s="29" t="s">
        <v>27</v>
      </c>
      <c r="E26" s="32">
        <v>165</v>
      </c>
      <c r="F26" s="30" t="s">
        <v>32</v>
      </c>
      <c r="G26" s="33" t="s">
        <v>4</v>
      </c>
      <c r="H26" s="30" t="s">
        <v>6</v>
      </c>
      <c r="I26" s="29">
        <v>483</v>
      </c>
      <c r="J26" s="29" t="s">
        <v>83</v>
      </c>
      <c r="K26" s="29" t="s">
        <v>81</v>
      </c>
      <c r="L26" s="29">
        <v>75</v>
      </c>
      <c r="M26" s="29">
        <v>2</v>
      </c>
      <c r="N26" s="33" t="s">
        <v>40</v>
      </c>
      <c r="O26" s="29">
        <v>0</v>
      </c>
      <c r="P26" s="35">
        <v>1995</v>
      </c>
      <c r="Q26" s="36">
        <f t="shared" si="1"/>
        <v>1995</v>
      </c>
      <c r="R26" s="37" t="s">
        <v>4</v>
      </c>
      <c r="S26" s="38"/>
      <c r="T26" s="29">
        <f>VLOOKUP(N26,LOOKUP!$L$4:$N$12,3,FALSE)</f>
        <v>75</v>
      </c>
      <c r="U26" s="29"/>
      <c r="V26" s="33"/>
      <c r="W26" s="40" t="str">
        <f t="shared" si="4"/>
        <v>FUNCTIONING</v>
      </c>
      <c r="X26" s="40" t="str">
        <f t="shared" si="4"/>
        <v>FUNCTIONING</v>
      </c>
      <c r="Y26" s="40" t="str">
        <f t="shared" si="4"/>
        <v>FUNCTIONING</v>
      </c>
      <c r="Z26" s="40" t="str">
        <f t="shared" si="4"/>
        <v>FUNCTIONING</v>
      </c>
      <c r="AA26" s="40" t="str">
        <f t="shared" si="4"/>
        <v>FUNCTIONING</v>
      </c>
      <c r="AB26" s="40" t="str">
        <f t="shared" si="4"/>
        <v>FUNCTIONING</v>
      </c>
      <c r="AC26" s="40" t="str">
        <f t="shared" si="4"/>
        <v>FUNCTIONING</v>
      </c>
      <c r="AD26" s="40" t="str">
        <f t="shared" si="4"/>
        <v>FUNCTIONING</v>
      </c>
      <c r="AE26" s="40" t="str">
        <f t="shared" si="4"/>
        <v>FUNCTIONING</v>
      </c>
      <c r="AF26" s="40" t="str">
        <f t="shared" si="4"/>
        <v>FUNCTIONING</v>
      </c>
      <c r="AG26" s="41">
        <f>(VLOOKUP(L26,LOOKUP!$A$18:$V$47,(LOOKUP(M26,LOOKUP!$B$17:$V$17,LOOKUP!$B$16:$V$16)),FALSE))*(VLOOKUP(N26,LOOKUP!$L$4:$N$12,2,FALSE))</f>
        <v>520</v>
      </c>
      <c r="AH26" s="29" t="s">
        <v>6</v>
      </c>
      <c r="AI26" s="42">
        <f t="shared" si="3"/>
        <v>251160</v>
      </c>
    </row>
    <row r="27" spans="1:35" ht="18" customHeight="1" x14ac:dyDescent="0.25">
      <c r="A27" s="30" t="s">
        <v>107</v>
      </c>
      <c r="B27" s="31" t="s">
        <v>127</v>
      </c>
      <c r="C27" s="31" t="s">
        <v>65</v>
      </c>
      <c r="D27" s="29" t="s">
        <v>26</v>
      </c>
      <c r="E27" s="32">
        <v>155</v>
      </c>
      <c r="F27" s="30" t="s">
        <v>32</v>
      </c>
      <c r="G27" s="33" t="s">
        <v>4</v>
      </c>
      <c r="H27" s="30" t="s">
        <v>6</v>
      </c>
      <c r="I27" s="29">
        <v>127</v>
      </c>
      <c r="J27" s="29" t="s">
        <v>80</v>
      </c>
      <c r="K27" s="29" t="s">
        <v>79</v>
      </c>
      <c r="L27" s="29">
        <v>200</v>
      </c>
      <c r="M27" s="29">
        <v>2</v>
      </c>
      <c r="N27" s="33" t="s">
        <v>40</v>
      </c>
      <c r="O27" s="29">
        <v>2</v>
      </c>
      <c r="P27" s="35">
        <v>1995</v>
      </c>
      <c r="Q27" s="36">
        <f t="shared" si="1"/>
        <v>1995</v>
      </c>
      <c r="R27" s="37" t="s">
        <v>4</v>
      </c>
      <c r="S27" s="38"/>
      <c r="T27" s="29">
        <f>VLOOKUP(N27,LOOKUP!$L$4:$N$12,3,FALSE)</f>
        <v>75</v>
      </c>
      <c r="U27" s="29"/>
      <c r="V27" s="33"/>
      <c r="W27" s="40" t="str">
        <f t="shared" si="4"/>
        <v>FUNCTIONING</v>
      </c>
      <c r="X27" s="40" t="str">
        <f t="shared" si="4"/>
        <v>FUNCTIONING</v>
      </c>
      <c r="Y27" s="40" t="str">
        <f t="shared" si="4"/>
        <v>FUNCTIONING</v>
      </c>
      <c r="Z27" s="40" t="str">
        <f t="shared" si="4"/>
        <v>FUNCTIONING</v>
      </c>
      <c r="AA27" s="40" t="str">
        <f t="shared" si="4"/>
        <v>FUNCTIONING</v>
      </c>
      <c r="AB27" s="40" t="str">
        <f t="shared" si="4"/>
        <v>FUNCTIONING</v>
      </c>
      <c r="AC27" s="40" t="str">
        <f t="shared" si="4"/>
        <v>FUNCTIONING</v>
      </c>
      <c r="AD27" s="40" t="str">
        <f t="shared" si="4"/>
        <v>FUNCTIONING</v>
      </c>
      <c r="AE27" s="40" t="str">
        <f t="shared" si="4"/>
        <v>FUNCTIONING</v>
      </c>
      <c r="AF27" s="40" t="str">
        <f t="shared" si="4"/>
        <v>FUNCTIONING</v>
      </c>
      <c r="AG27" s="41">
        <f>(VLOOKUP(L27,LOOKUP!$A$18:$V$47,(LOOKUP(M27,LOOKUP!$B$17:$V$17,LOOKUP!$B$16:$V$16)),FALSE))*(VLOOKUP(N27,LOOKUP!$L$4:$N$12,2,FALSE))</f>
        <v>610</v>
      </c>
      <c r="AH27" s="29" t="s">
        <v>6</v>
      </c>
      <c r="AI27" s="42">
        <f t="shared" si="3"/>
        <v>77470</v>
      </c>
    </row>
    <row r="28" spans="1:35" ht="18" customHeight="1" x14ac:dyDescent="0.25">
      <c r="A28" s="30" t="s">
        <v>108</v>
      </c>
      <c r="B28" s="31" t="s">
        <v>128</v>
      </c>
      <c r="C28" s="31" t="s">
        <v>84</v>
      </c>
      <c r="D28" s="29" t="s">
        <v>26</v>
      </c>
      <c r="E28" s="32">
        <v>170</v>
      </c>
      <c r="F28" s="30" t="s">
        <v>32</v>
      </c>
      <c r="G28" s="33" t="s">
        <v>4</v>
      </c>
      <c r="H28" s="30" t="s">
        <v>6</v>
      </c>
      <c r="I28" s="29">
        <v>257</v>
      </c>
      <c r="J28" s="29" t="s">
        <v>80</v>
      </c>
      <c r="K28" s="29" t="s">
        <v>70</v>
      </c>
      <c r="L28" s="29">
        <v>200</v>
      </c>
      <c r="M28" s="29">
        <v>2</v>
      </c>
      <c r="N28" s="33" t="s">
        <v>40</v>
      </c>
      <c r="O28" s="29">
        <v>4</v>
      </c>
      <c r="P28" s="35">
        <v>1995</v>
      </c>
      <c r="Q28" s="36">
        <f t="shared" si="1"/>
        <v>1995</v>
      </c>
      <c r="R28" s="37" t="s">
        <v>4</v>
      </c>
      <c r="S28" s="38"/>
      <c r="T28" s="29">
        <f>VLOOKUP(N28,LOOKUP!$L$4:$N$12,3,FALSE)</f>
        <v>75</v>
      </c>
      <c r="U28" s="29"/>
      <c r="V28" s="33"/>
      <c r="W28" s="40" t="str">
        <f t="shared" si="4"/>
        <v>FUNCTIONING</v>
      </c>
      <c r="X28" s="40" t="str">
        <f t="shared" si="4"/>
        <v>FUNCTIONING</v>
      </c>
      <c r="Y28" s="40" t="str">
        <f t="shared" si="4"/>
        <v>FUNCTIONING</v>
      </c>
      <c r="Z28" s="40" t="str">
        <f t="shared" si="4"/>
        <v>FUNCTIONING</v>
      </c>
      <c r="AA28" s="40" t="str">
        <f t="shared" si="4"/>
        <v>FUNCTIONING</v>
      </c>
      <c r="AB28" s="40" t="str">
        <f t="shared" si="4"/>
        <v>FUNCTIONING</v>
      </c>
      <c r="AC28" s="40" t="str">
        <f t="shared" si="4"/>
        <v>FUNCTIONING</v>
      </c>
      <c r="AD28" s="40" t="str">
        <f t="shared" si="4"/>
        <v>FUNCTIONING</v>
      </c>
      <c r="AE28" s="40" t="str">
        <f t="shared" si="4"/>
        <v>FUNCTIONING</v>
      </c>
      <c r="AF28" s="40" t="str">
        <f t="shared" si="4"/>
        <v>FUNCTIONING</v>
      </c>
      <c r="AG28" s="41">
        <f>(VLOOKUP(L28,LOOKUP!$A$18:$V$47,(LOOKUP(M28,LOOKUP!$B$17:$V$17,LOOKUP!$B$16:$V$16)),FALSE))*(VLOOKUP(N28,LOOKUP!$L$4:$N$12,2,FALSE))</f>
        <v>610</v>
      </c>
      <c r="AH28" s="29" t="s">
        <v>6</v>
      </c>
      <c r="AI28" s="42">
        <f t="shared" si="3"/>
        <v>156770</v>
      </c>
    </row>
    <row r="29" spans="1:35" ht="18" customHeight="1" x14ac:dyDescent="0.25">
      <c r="A29" s="30" t="s">
        <v>149</v>
      </c>
      <c r="B29" s="31" t="s">
        <v>147</v>
      </c>
      <c r="C29" s="31" t="s">
        <v>85</v>
      </c>
      <c r="D29" s="29" t="s">
        <v>26</v>
      </c>
      <c r="E29" s="32">
        <v>180</v>
      </c>
      <c r="F29" s="30" t="s">
        <v>32</v>
      </c>
      <c r="G29" s="33" t="s">
        <v>4</v>
      </c>
      <c r="H29" s="30" t="s">
        <v>6</v>
      </c>
      <c r="I29" s="29">
        <v>219</v>
      </c>
      <c r="J29" s="29" t="s">
        <v>84</v>
      </c>
      <c r="K29" s="29" t="s">
        <v>81</v>
      </c>
      <c r="L29" s="29">
        <v>200</v>
      </c>
      <c r="M29" s="29">
        <v>2</v>
      </c>
      <c r="N29" s="33" t="s">
        <v>40</v>
      </c>
      <c r="O29" s="29">
        <v>2</v>
      </c>
      <c r="P29" s="35">
        <v>1995</v>
      </c>
      <c r="Q29" s="36">
        <f t="shared" ref="Q29" si="5">IF(U29="",P29,U29)</f>
        <v>1995</v>
      </c>
      <c r="R29" s="37" t="s">
        <v>4</v>
      </c>
      <c r="S29" s="38"/>
      <c r="T29" s="29">
        <f>VLOOKUP(N29,LOOKUP!$L$4:$N$12,3,FALSE)</f>
        <v>75</v>
      </c>
      <c r="U29" s="29"/>
      <c r="V29" s="33"/>
      <c r="W29" s="40" t="str">
        <f t="shared" si="4"/>
        <v>FUNCTIONING</v>
      </c>
      <c r="X29" s="40" t="str">
        <f t="shared" si="4"/>
        <v>FUNCTIONING</v>
      </c>
      <c r="Y29" s="40" t="str">
        <f t="shared" si="4"/>
        <v>FUNCTIONING</v>
      </c>
      <c r="Z29" s="40" t="str">
        <f t="shared" si="4"/>
        <v>FUNCTIONING</v>
      </c>
      <c r="AA29" s="40" t="str">
        <f t="shared" si="4"/>
        <v>FUNCTIONING</v>
      </c>
      <c r="AB29" s="40" t="str">
        <f t="shared" si="4"/>
        <v>FUNCTIONING</v>
      </c>
      <c r="AC29" s="40" t="str">
        <f t="shared" si="4"/>
        <v>FUNCTIONING</v>
      </c>
      <c r="AD29" s="40" t="str">
        <f t="shared" si="4"/>
        <v>FUNCTIONING</v>
      </c>
      <c r="AE29" s="40" t="str">
        <f t="shared" si="4"/>
        <v>FUNCTIONING</v>
      </c>
      <c r="AF29" s="40" t="str">
        <f t="shared" si="4"/>
        <v>FUNCTIONING</v>
      </c>
      <c r="AG29" s="41">
        <f>(VLOOKUP(L29,LOOKUP!$A$18:$V$47,(LOOKUP(M29,LOOKUP!$B$17:$V$17,LOOKUP!$B$16:$V$16)),FALSE))*(VLOOKUP(N29,LOOKUP!$L$4:$N$12,2,FALSE))</f>
        <v>610</v>
      </c>
      <c r="AH29" s="29" t="s">
        <v>6</v>
      </c>
      <c r="AI29" s="42">
        <f t="shared" ref="AI29" si="6">I29*AG29</f>
        <v>133590</v>
      </c>
    </row>
    <row r="30" spans="1:35" ht="18" customHeight="1" x14ac:dyDescent="0.25">
      <c r="A30" s="30" t="s">
        <v>150</v>
      </c>
      <c r="B30" s="31" t="s">
        <v>148</v>
      </c>
      <c r="C30" s="31" t="s">
        <v>70</v>
      </c>
      <c r="D30" s="29" t="s">
        <v>26</v>
      </c>
      <c r="E30" s="32">
        <v>175</v>
      </c>
      <c r="F30" s="30" t="s">
        <v>32</v>
      </c>
      <c r="G30" s="33" t="s">
        <v>4</v>
      </c>
      <c r="H30" s="30" t="s">
        <v>6</v>
      </c>
      <c r="I30" s="29">
        <v>82</v>
      </c>
      <c r="J30" s="31" t="s">
        <v>142</v>
      </c>
      <c r="K30" s="29" t="s">
        <v>81</v>
      </c>
      <c r="L30" s="29">
        <v>200</v>
      </c>
      <c r="M30" s="29">
        <v>2</v>
      </c>
      <c r="N30" s="33" t="s">
        <v>40</v>
      </c>
      <c r="O30" s="29">
        <v>2</v>
      </c>
      <c r="P30" s="35">
        <v>1995</v>
      </c>
      <c r="Q30" s="36">
        <f t="shared" ref="Q30" si="7">IF(U30="",P30,U30)</f>
        <v>1995</v>
      </c>
      <c r="R30" s="37" t="s">
        <v>4</v>
      </c>
      <c r="S30" s="38"/>
      <c r="T30" s="29">
        <f>VLOOKUP(N30,LOOKUP!$L$4:$N$12,3,FALSE)</f>
        <v>75</v>
      </c>
      <c r="U30" s="29"/>
      <c r="V30" s="33"/>
      <c r="W30" s="40" t="str">
        <f t="shared" si="4"/>
        <v>FUNCTIONING</v>
      </c>
      <c r="X30" s="40" t="str">
        <f t="shared" si="4"/>
        <v>FUNCTIONING</v>
      </c>
      <c r="Y30" s="40" t="str">
        <f t="shared" si="4"/>
        <v>FUNCTIONING</v>
      </c>
      <c r="Z30" s="40" t="str">
        <f t="shared" si="4"/>
        <v>FUNCTIONING</v>
      </c>
      <c r="AA30" s="40" t="str">
        <f t="shared" si="4"/>
        <v>FUNCTIONING</v>
      </c>
      <c r="AB30" s="40" t="str">
        <f t="shared" si="4"/>
        <v>FUNCTIONING</v>
      </c>
      <c r="AC30" s="40" t="str">
        <f t="shared" si="4"/>
        <v>FUNCTIONING</v>
      </c>
      <c r="AD30" s="40" t="str">
        <f t="shared" si="4"/>
        <v>FUNCTIONING</v>
      </c>
      <c r="AE30" s="40" t="str">
        <f t="shared" si="4"/>
        <v>FUNCTIONING</v>
      </c>
      <c r="AF30" s="40" t="str">
        <f t="shared" si="4"/>
        <v>FUNCTIONING</v>
      </c>
      <c r="AG30" s="41">
        <f>(VLOOKUP(L30,LOOKUP!$A$18:$V$47,(LOOKUP(M30,LOOKUP!$B$17:$V$17,LOOKUP!$B$16:$V$16)),FALSE))*(VLOOKUP(N30,LOOKUP!$L$4:$N$12,2,FALSE))</f>
        <v>610</v>
      </c>
      <c r="AH30" s="29" t="s">
        <v>6</v>
      </c>
      <c r="AI30" s="42">
        <f t="shared" ref="AI30" si="8">I30*AG30</f>
        <v>50020</v>
      </c>
    </row>
    <row r="31" spans="1:35" x14ac:dyDescent="0.25">
      <c r="G31" s="55" t="s">
        <v>152</v>
      </c>
      <c r="H31" s="55"/>
      <c r="I31" s="20">
        <f>SUM(I7:I30)</f>
        <v>8733</v>
      </c>
      <c r="J31" s="34"/>
      <c r="K31" s="34"/>
    </row>
    <row r="32" spans="1:35" x14ac:dyDescent="0.25">
      <c r="C32" s="31"/>
      <c r="J32" s="34"/>
      <c r="K32" s="34"/>
      <c r="AG32" s="55" t="s">
        <v>152</v>
      </c>
      <c r="AH32" s="55"/>
      <c r="AI32" s="47">
        <f>SUM(AI7:AI30)</f>
        <v>5362340</v>
      </c>
    </row>
    <row r="33" spans="1:11" ht="104.25" customHeight="1" x14ac:dyDescent="0.25">
      <c r="A33" s="53" t="s">
        <v>151</v>
      </c>
      <c r="B33" s="54"/>
      <c r="C33" s="54"/>
      <c r="D33" s="54"/>
      <c r="E33" s="54"/>
      <c r="J33" s="29"/>
      <c r="K33" s="29"/>
    </row>
    <row r="34" spans="1:11" x14ac:dyDescent="0.25">
      <c r="C34" s="29"/>
      <c r="J34" s="29"/>
      <c r="K34" s="29"/>
    </row>
    <row r="35" spans="1:11" x14ac:dyDescent="0.25">
      <c r="C35" s="29"/>
      <c r="J35" s="29"/>
      <c r="K35" s="29"/>
    </row>
    <row r="36" spans="1:11" x14ac:dyDescent="0.25">
      <c r="C36" s="31"/>
      <c r="J36" s="29"/>
      <c r="K36" s="29"/>
    </row>
    <row r="37" spans="1:11" x14ac:dyDescent="0.25">
      <c r="C37" s="31"/>
      <c r="J37" s="29"/>
      <c r="K37" s="29"/>
    </row>
    <row r="38" spans="1:11" x14ac:dyDescent="0.25">
      <c r="C38" s="31"/>
      <c r="J38" s="29"/>
      <c r="K38" s="29"/>
    </row>
    <row r="39" spans="1:11" x14ac:dyDescent="0.25">
      <c r="C39" s="31"/>
      <c r="J39" s="29"/>
      <c r="K39" s="29"/>
    </row>
    <row r="40" spans="1:11" x14ac:dyDescent="0.25">
      <c r="C40" s="31"/>
      <c r="J40" s="29"/>
      <c r="K40" s="29"/>
    </row>
    <row r="41" spans="1:11" x14ac:dyDescent="0.25">
      <c r="C41" s="29"/>
      <c r="J41" s="29"/>
      <c r="K41" s="29"/>
    </row>
    <row r="42" spans="1:11" x14ac:dyDescent="0.25">
      <c r="C42" s="31"/>
      <c r="J42" s="29"/>
      <c r="K42" s="29"/>
    </row>
    <row r="43" spans="1:11" x14ac:dyDescent="0.25">
      <c r="C43" s="31"/>
      <c r="J43" s="29"/>
      <c r="K43" s="29"/>
    </row>
    <row r="44" spans="1:11" x14ac:dyDescent="0.25">
      <c r="C44" s="31"/>
      <c r="J44" s="29"/>
      <c r="K44" s="29"/>
    </row>
    <row r="45" spans="1:11" x14ac:dyDescent="0.25">
      <c r="C45" s="31"/>
      <c r="J45" s="29"/>
      <c r="K45" s="29"/>
    </row>
    <row r="46" spans="1:11" x14ac:dyDescent="0.25">
      <c r="C46" s="31"/>
      <c r="J46" s="31"/>
      <c r="K46" s="29"/>
    </row>
    <row r="47" spans="1:11" x14ac:dyDescent="0.25">
      <c r="C47" s="31"/>
      <c r="J47" s="31"/>
      <c r="K47" s="29"/>
    </row>
    <row r="48" spans="1:11" x14ac:dyDescent="0.25">
      <c r="C48" s="31"/>
      <c r="J48" s="29"/>
      <c r="K48" s="29"/>
    </row>
    <row r="49" spans="3:11" x14ac:dyDescent="0.25">
      <c r="C49" s="31"/>
      <c r="J49" s="29"/>
      <c r="K49" s="29"/>
    </row>
    <row r="50" spans="3:11" x14ac:dyDescent="0.25">
      <c r="C50" s="31"/>
      <c r="J50" s="29"/>
      <c r="K50" s="29"/>
    </row>
    <row r="51" spans="3:11" x14ac:dyDescent="0.25">
      <c r="C51" s="31"/>
      <c r="J51" s="29"/>
      <c r="K51" s="29"/>
    </row>
    <row r="52" spans="3:11" x14ac:dyDescent="0.25">
      <c r="C52" s="31"/>
      <c r="J52" s="29"/>
      <c r="K52" s="29"/>
    </row>
    <row r="53" spans="3:11" x14ac:dyDescent="0.25">
      <c r="C53" s="31"/>
      <c r="J53" s="31"/>
      <c r="K53" s="29"/>
    </row>
  </sheetData>
  <sortState ref="A29:AR31">
    <sortCondition ref="A29:A31"/>
  </sortState>
  <mergeCells count="10">
    <mergeCell ref="A33:E33"/>
    <mergeCell ref="AG32:AH32"/>
    <mergeCell ref="A5:E5"/>
    <mergeCell ref="H5:N5"/>
    <mergeCell ref="W5:AF5"/>
    <mergeCell ref="AG5:AI5"/>
    <mergeCell ref="F5:G5"/>
    <mergeCell ref="P5:Q5"/>
    <mergeCell ref="R5:V5"/>
    <mergeCell ref="G31:H31"/>
  </mergeCells>
  <printOptions gridLines="1"/>
  <pageMargins left="0.7" right="0.7" top="0.75" bottom="0.75" header="0.3" footer="0.3"/>
  <pageSetup paperSiz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LOOKUP!$A$18:$A$47</xm:f>
          </x14:formula1>
          <xm:sqref>L7:L30</xm:sqref>
        </x14:dataValidation>
        <x14:dataValidation type="list" allowBlank="1" showInputMessage="1" showErrorMessage="1">
          <x14:formula1>
            <xm:f>LOOKUP!$B$17:$V$17</xm:f>
          </x14:formula1>
          <xm:sqref>M7:M30</xm:sqref>
        </x14:dataValidation>
        <x14:dataValidation type="list" allowBlank="1" showInputMessage="1" showErrorMessage="1">
          <x14:formula1>
            <xm:f>LOOKUP!$L$4:$L$12</xm:f>
          </x14:formula1>
          <xm:sqref>N7:N30</xm:sqref>
        </x14:dataValidation>
        <x14:dataValidation type="list" allowBlank="1" showInputMessage="1" showErrorMessage="1">
          <x14:formula1>
            <xm:f>LOOKUP!$A$3:$A$6</xm:f>
          </x14:formula1>
          <xm:sqref>D7:D30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7" sqref="A7"/>
    </sheetView>
  </sheetViews>
  <sheetFormatPr defaultRowHeight="15" x14ac:dyDescent="0.25"/>
  <cols>
    <col min="1" max="1" width="17" customWidth="1"/>
    <col min="2" max="2" width="16.28515625" customWidth="1"/>
    <col min="3" max="3" width="17.28515625" bestFit="1" customWidth="1"/>
    <col min="4" max="4" width="11.28515625" bestFit="1" customWidth="1"/>
  </cols>
  <sheetData>
    <row r="1" spans="1:4" x14ac:dyDescent="0.25">
      <c r="A1" s="48" t="s">
        <v>153</v>
      </c>
      <c r="B1" s="48" t="s">
        <v>154</v>
      </c>
    </row>
    <row r="2" spans="1:4" x14ac:dyDescent="0.25">
      <c r="A2" s="48" t="s">
        <v>156</v>
      </c>
      <c r="B2" t="s">
        <v>157</v>
      </c>
      <c r="C2" t="s">
        <v>158</v>
      </c>
      <c r="D2" t="s">
        <v>155</v>
      </c>
    </row>
    <row r="3" spans="1:4" x14ac:dyDescent="0.25">
      <c r="A3" s="49">
        <v>75</v>
      </c>
      <c r="B3" s="50">
        <v>483</v>
      </c>
      <c r="C3" s="50"/>
      <c r="D3" s="50">
        <v>483</v>
      </c>
    </row>
    <row r="4" spans="1:4" x14ac:dyDescent="0.25">
      <c r="A4" s="49">
        <v>150</v>
      </c>
      <c r="B4" s="50">
        <v>1021</v>
      </c>
      <c r="C4" s="50"/>
      <c r="D4" s="50">
        <v>1021</v>
      </c>
    </row>
    <row r="5" spans="1:4" x14ac:dyDescent="0.25">
      <c r="A5" s="49">
        <v>200</v>
      </c>
      <c r="B5" s="50"/>
      <c r="C5" s="50">
        <v>5111</v>
      </c>
      <c r="D5" s="50">
        <v>5111</v>
      </c>
    </row>
    <row r="6" spans="1:4" x14ac:dyDescent="0.25">
      <c r="A6" s="49">
        <v>250</v>
      </c>
      <c r="B6" s="50"/>
      <c r="C6" s="50">
        <v>1475</v>
      </c>
      <c r="D6" s="50">
        <v>1475</v>
      </c>
    </row>
    <row r="7" spans="1:4" x14ac:dyDescent="0.25">
      <c r="A7" s="49">
        <v>375</v>
      </c>
      <c r="B7" s="50"/>
      <c r="C7" s="50">
        <v>643</v>
      </c>
      <c r="D7" s="50">
        <v>643</v>
      </c>
    </row>
    <row r="8" spans="1:4" x14ac:dyDescent="0.25">
      <c r="A8" s="49" t="s">
        <v>155</v>
      </c>
      <c r="B8" s="50">
        <v>1504</v>
      </c>
      <c r="C8" s="50">
        <v>7229</v>
      </c>
      <c r="D8" s="50">
        <v>8733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LOOKUP</vt:lpstr>
      <vt:lpstr>Sanitary Sewer</vt:lpstr>
      <vt:lpstr>Pivot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Laking</dc:creator>
  <cp:lastModifiedBy>Drew</cp:lastModifiedBy>
  <dcterms:created xsi:type="dcterms:W3CDTF">2013-09-03T15:54:49Z</dcterms:created>
  <dcterms:modified xsi:type="dcterms:W3CDTF">2014-02-12T17:49:17Z</dcterms:modified>
</cp:coreProperties>
</file>